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41" yWindow="60" windowWidth="12240" windowHeight="8190" tabRatio="491" activeTab="1"/>
  </bookViews>
  <sheets>
    <sheet name="Matrix" sheetId="1" r:id="rId1"/>
    <sheet name="Spectrum results" sheetId="2" r:id="rId2"/>
    <sheet name="Data" sheetId="3" r:id="rId3"/>
    <sheet name="App. Explanation" sheetId="4" r:id="rId4"/>
    <sheet name="Key" sheetId="5" r:id="rId5"/>
    <sheet name="Change history" sheetId="6" r:id="rId6"/>
  </sheets>
  <definedNames/>
  <calcPr fullCalcOnLoad="1"/>
</workbook>
</file>

<file path=xl/comments1.xml><?xml version="1.0" encoding="utf-8"?>
<comments xmlns="http://schemas.openxmlformats.org/spreadsheetml/2006/main">
  <authors>
    <author/>
  </authors>
  <commentList>
    <comment ref="A7" authorId="0">
      <text>
        <r>
          <rPr>
            <b/>
            <sz val="8"/>
            <color indexed="8"/>
            <rFont val="Tahoma"/>
            <family val="2"/>
          </rPr>
          <t xml:space="preserve">Dave C-L:
</t>
        </r>
        <r>
          <rPr>
            <sz val="8"/>
            <color indexed="8"/>
            <rFont val="Tahoma"/>
            <family val="2"/>
          </rPr>
          <t xml:space="preserve">There may be other low quality feeds, but here are concerned with the single selected high quality feed
</t>
        </r>
      </text>
    </comment>
    <comment ref="A9" authorId="0">
      <text>
        <r>
          <rPr>
            <b/>
            <sz val="8"/>
            <color indexed="8"/>
            <rFont val="Tahoma"/>
            <family val="2"/>
          </rPr>
          <t xml:space="preserve">Dave C-L:
</t>
        </r>
        <r>
          <rPr>
            <sz val="8"/>
            <color indexed="8"/>
            <rFont val="Tahoma"/>
            <family val="2"/>
          </rPr>
          <t xml:space="preserve">May be achieved by special links outside the infrastructure (uplink)
</t>
        </r>
      </text>
    </comment>
    <comment ref="A13" authorId="0">
      <text>
        <r>
          <rPr>
            <b/>
            <sz val="8"/>
            <color indexed="8"/>
            <rFont val="Tahoma"/>
            <family val="2"/>
          </rPr>
          <t xml:space="preserve">Dave C-L:
</t>
        </r>
        <r>
          <rPr>
            <sz val="8"/>
            <color indexed="8"/>
            <rFont val="Tahoma"/>
            <family val="2"/>
          </rPr>
          <t xml:space="preserve">This currently adds load in the network column of the spreadsheet.  A future version will separate out the local from the network load.
</t>
        </r>
      </text>
    </comment>
    <comment ref="A35" authorId="0">
      <text>
        <r>
          <rPr>
            <b/>
            <sz val="8"/>
            <color indexed="8"/>
            <rFont val="Tahoma"/>
            <family val="2"/>
          </rPr>
          <t xml:space="preserve">Dave C-L:
</t>
        </r>
        <r>
          <rPr>
            <sz val="8"/>
            <color indexed="8"/>
            <rFont val="Tahoma"/>
            <family val="2"/>
          </rPr>
          <t xml:space="preserve">Local information
</t>
        </r>
      </text>
    </comment>
    <comment ref="A48" authorId="0">
      <text>
        <r>
          <rPr>
            <b/>
            <sz val="8"/>
            <color indexed="8"/>
            <rFont val="Tahoma"/>
            <family val="2"/>
          </rPr>
          <t xml:space="preserve">Dave C-L:
</t>
        </r>
        <r>
          <rPr>
            <sz val="8"/>
            <color indexed="8"/>
            <rFont val="Tahoma"/>
            <family val="2"/>
          </rPr>
          <t>Local communications, cannot quantify yet</t>
        </r>
      </text>
    </comment>
    <comment ref="A52" authorId="0">
      <text>
        <r>
          <rPr>
            <b/>
            <sz val="8"/>
            <color indexed="8"/>
            <rFont val="Tahoma"/>
            <family val="2"/>
          </rPr>
          <t xml:space="preserve">Dave C-L:
</t>
        </r>
        <r>
          <rPr>
            <sz val="8"/>
            <color indexed="8"/>
            <rFont val="Tahoma"/>
            <family val="2"/>
          </rPr>
          <t xml:space="preserve">Only the interoperability aspect is important for this matrix.  The users will be included in the users per cell above
</t>
        </r>
      </text>
    </comment>
  </commentList>
</comments>
</file>

<file path=xl/comments3.xml><?xml version="1.0" encoding="utf-8"?>
<comments xmlns="http://schemas.openxmlformats.org/spreadsheetml/2006/main">
  <authors>
    <author/>
    <author>Dave C-L</author>
  </authors>
  <commentList>
    <comment ref="C2" authorId="0">
      <text>
        <r>
          <rPr>
            <b/>
            <sz val="8"/>
            <color indexed="8"/>
            <rFont val="Tahoma"/>
            <family val="2"/>
          </rPr>
          <t xml:space="preserve">Dave C-L:
</t>
        </r>
        <r>
          <rPr>
            <sz val="8"/>
            <color indexed="8"/>
            <rFont val="Tahoma"/>
            <family val="2"/>
          </rPr>
          <t>In a big emergency, by what factor can a less mission critical application be reduced ? Figure used as multiplier: 1 = no reduction</t>
        </r>
      </text>
    </comment>
    <comment ref="D2" authorId="0">
      <text>
        <r>
          <rPr>
            <b/>
            <sz val="8"/>
            <color indexed="8"/>
            <rFont val="Tahoma"/>
            <family val="2"/>
          </rPr>
          <t xml:space="preserve">Dave C-L:
</t>
        </r>
        <r>
          <rPr>
            <sz val="8"/>
            <color indexed="8"/>
            <rFont val="Tahoma"/>
            <family val="2"/>
          </rPr>
          <t xml:space="preserve">User in normal peak busy hour
</t>
        </r>
      </text>
    </comment>
    <comment ref="E2" authorId="0">
      <text>
        <r>
          <rPr>
            <b/>
            <sz val="8"/>
            <color indexed="8"/>
            <rFont val="Tahoma"/>
            <family val="2"/>
          </rPr>
          <t xml:space="preserve">Dave C-L:
</t>
        </r>
        <r>
          <rPr>
            <sz val="8"/>
            <color indexed="8"/>
            <rFont val="Tahoma"/>
            <family val="2"/>
          </rPr>
          <t xml:space="preserve">Users in an emergency situation - may be higher or lower than normal peak busy hour
</t>
        </r>
      </text>
    </comment>
    <comment ref="F2" authorId="0">
      <text>
        <r>
          <rPr>
            <b/>
            <sz val="8"/>
            <color indexed="8"/>
            <rFont val="Tahoma"/>
            <family val="2"/>
          </rPr>
          <t xml:space="preserve">Dave C-L:
</t>
        </r>
        <r>
          <rPr>
            <sz val="8"/>
            <color indexed="8"/>
            <rFont val="Tahoma"/>
            <family val="2"/>
          </rPr>
          <t xml:space="preserve">User in normal peak busy hour
</t>
        </r>
      </text>
    </comment>
    <comment ref="G2" authorId="0">
      <text>
        <r>
          <rPr>
            <b/>
            <sz val="8"/>
            <color indexed="8"/>
            <rFont val="Tahoma"/>
            <family val="2"/>
          </rPr>
          <t xml:space="preserve">Dave C-L:
</t>
        </r>
        <r>
          <rPr>
            <sz val="8"/>
            <color indexed="8"/>
            <rFont val="Tahoma"/>
            <family val="2"/>
          </rPr>
          <t xml:space="preserve">Users in an emergency situation - may be higher or lower than normal peak busy hour
</t>
        </r>
      </text>
    </comment>
    <comment ref="H2" authorId="0">
      <text>
        <r>
          <rPr>
            <b/>
            <sz val="8"/>
            <color indexed="8"/>
            <rFont val="Tahoma"/>
            <family val="2"/>
          </rPr>
          <t xml:space="preserve">Dave C-L:
</t>
        </r>
        <r>
          <rPr>
            <sz val="8"/>
            <color indexed="8"/>
            <rFont val="Tahoma"/>
            <family val="2"/>
          </rPr>
          <t xml:space="preserve">If the technology offers true group call, how many groups would this be instead of individuals?
</t>
        </r>
      </text>
    </comment>
    <comment ref="R2" authorId="0">
      <text>
        <r>
          <rPr>
            <b/>
            <sz val="8"/>
            <color indexed="8"/>
            <rFont val="Tahoma"/>
            <family val="2"/>
          </rPr>
          <t xml:space="preserve">Dave C-L:
</t>
        </r>
        <r>
          <rPr>
            <sz val="8"/>
            <color indexed="8"/>
            <rFont val="Tahoma"/>
            <family val="2"/>
          </rPr>
          <t xml:space="preserve">If technology offers true group call, how much more overhead has it than individual transaction?
</t>
        </r>
      </text>
    </comment>
    <comment ref="B5" authorId="0">
      <text>
        <r>
          <rPr>
            <b/>
            <sz val="8"/>
            <color indexed="8"/>
            <rFont val="Tahoma"/>
            <family val="2"/>
          </rPr>
          <t xml:space="preserve">Dave C-L:
</t>
        </r>
        <r>
          <rPr>
            <sz val="8"/>
            <color indexed="8"/>
            <rFont val="Tahoma"/>
            <family val="2"/>
          </rPr>
          <t>Average value chosen: 90% of units update every 30 secs.  10% of units update every 3 secs.</t>
        </r>
      </text>
    </comment>
    <comment ref="J5" authorId="0">
      <text>
        <r>
          <rPr>
            <b/>
            <sz val="8"/>
            <color indexed="8"/>
            <rFont val="Tahoma"/>
            <family val="2"/>
          </rPr>
          <t xml:space="preserve">Dave C-L:
</t>
        </r>
        <r>
          <rPr>
            <sz val="8"/>
            <color indexed="8"/>
            <rFont val="Tahoma"/>
            <family val="2"/>
          </rPr>
          <t xml:space="preserve">A long LIP message is around 200 bite, but with protocols assume 1/2 slot random access plus 2 slotes for message.  For IP world, assume a similar overhead for IP packets etc
</t>
        </r>
      </text>
    </comment>
    <comment ref="B6" authorId="0">
      <text>
        <r>
          <rPr>
            <b/>
            <sz val="8"/>
            <color indexed="8"/>
            <rFont val="Tahoma"/>
            <family val="2"/>
          </rPr>
          <t xml:space="preserve">Dave C-L:
</t>
        </r>
        <r>
          <rPr>
            <sz val="8"/>
            <color indexed="8"/>
            <rFont val="Tahoma"/>
            <family val="2"/>
          </rPr>
          <t xml:space="preserve">Assume update rate of once per minute?
</t>
        </r>
      </text>
    </comment>
    <comment ref="F6" authorId="0">
      <text>
        <r>
          <rPr>
            <b/>
            <sz val="8"/>
            <color indexed="8"/>
            <rFont val="Tahoma"/>
            <family val="2"/>
          </rPr>
          <t xml:space="preserve">Dave C-L:
</t>
        </r>
        <r>
          <rPr>
            <sz val="8"/>
            <color indexed="8"/>
            <rFont val="Tahoma"/>
            <family val="2"/>
          </rPr>
          <t>Assume that 10% of users are commanders of some type and need to receive the information about their users</t>
        </r>
      </text>
    </comment>
    <comment ref="H6" authorId="0">
      <text>
        <r>
          <rPr>
            <b/>
            <sz val="8"/>
            <color indexed="8"/>
            <rFont val="Tahoma"/>
            <family val="2"/>
          </rPr>
          <t xml:space="preserve">Dave C-L:
</t>
        </r>
        <r>
          <rPr>
            <sz val="8"/>
            <color indexed="8"/>
            <rFont val="Tahoma"/>
            <family val="2"/>
          </rPr>
          <t>There will be a very few overall commanders who need everything, but in general most information is within small groups (so individual impact, not big groups)</t>
        </r>
      </text>
    </comment>
    <comment ref="A8" authorId="0">
      <text>
        <r>
          <rPr>
            <b/>
            <sz val="8"/>
            <color indexed="8"/>
            <rFont val="Tahoma"/>
            <family val="2"/>
          </rPr>
          <t xml:space="preserve">Dave C-L:
</t>
        </r>
        <r>
          <rPr>
            <sz val="8"/>
            <color indexed="8"/>
            <rFont val="Tahoma"/>
            <family val="2"/>
          </rPr>
          <t xml:space="preserve">There may be other low quality feeds, but here are concerned with the single selected high quality feed
</t>
        </r>
      </text>
    </comment>
    <comment ref="D8" authorId="0">
      <text>
        <r>
          <rPr>
            <b/>
            <sz val="8"/>
            <color indexed="8"/>
            <rFont val="Tahoma"/>
            <family val="2"/>
          </rPr>
          <t xml:space="preserve">Dave C-L:
</t>
        </r>
        <r>
          <rPr>
            <sz val="8"/>
            <color indexed="8"/>
            <rFont val="Tahoma"/>
            <family val="2"/>
          </rPr>
          <t>2 also chosen by German study</t>
        </r>
      </text>
    </comment>
    <comment ref="H8" authorId="0">
      <text>
        <r>
          <rPr>
            <b/>
            <sz val="8"/>
            <color indexed="8"/>
            <rFont val="Tahoma"/>
            <family val="2"/>
          </rPr>
          <t xml:space="preserve">Dave C-L:
</t>
        </r>
        <r>
          <rPr>
            <sz val="8"/>
            <color indexed="8"/>
            <rFont val="Tahoma"/>
            <family val="2"/>
          </rPr>
          <t>Likely use: helicopter feed to chasing Police cars</t>
        </r>
      </text>
    </comment>
    <comment ref="M8" authorId="0">
      <text>
        <r>
          <rPr>
            <b/>
            <sz val="8"/>
            <color indexed="8"/>
            <rFont val="Tahoma"/>
            <family val="2"/>
          </rPr>
          <t xml:space="preserve">Dave C-L:
</t>
        </r>
        <r>
          <rPr>
            <sz val="8"/>
            <color indexed="8"/>
            <rFont val="Tahoma"/>
            <family val="2"/>
          </rPr>
          <t>It may not be one hour's utilisation per houir, but we need to allow that there are two simultaneously at worst case</t>
        </r>
      </text>
    </comment>
    <comment ref="R8" authorId="0">
      <text>
        <r>
          <rPr>
            <b/>
            <sz val="8"/>
            <color indexed="8"/>
            <rFont val="Tahoma"/>
            <family val="2"/>
          </rPr>
          <t xml:space="preserve">Dave C-L:
</t>
        </r>
        <r>
          <rPr>
            <sz val="8"/>
            <color indexed="8"/>
            <rFont val="Tahoma"/>
            <family val="2"/>
          </rPr>
          <t>Video is real time coded and not retransmitted when errors occur, and so the coding and transmission would not change whether individual or group addressed</t>
        </r>
      </text>
    </comment>
    <comment ref="F9" authorId="0">
      <text>
        <r>
          <rPr>
            <b/>
            <sz val="8"/>
            <color indexed="8"/>
            <rFont val="Tahoma"/>
            <family val="2"/>
          </rPr>
          <t xml:space="preserve">Dave C-L:
</t>
        </r>
        <r>
          <rPr>
            <sz val="8"/>
            <color indexed="8"/>
            <rFont val="Tahoma"/>
            <family val="2"/>
          </rPr>
          <t>If we can't send a good quality feed from helicopter to chasing units, could send four individual streams instead</t>
        </r>
      </text>
    </comment>
    <comment ref="A10" authorId="0">
      <text>
        <r>
          <rPr>
            <b/>
            <sz val="8"/>
            <color indexed="8"/>
            <rFont val="Tahoma"/>
            <family val="2"/>
          </rPr>
          <t xml:space="preserve">Dave C-L:
</t>
        </r>
        <r>
          <rPr>
            <sz val="8"/>
            <color indexed="8"/>
            <rFont val="Tahoma"/>
            <family val="2"/>
          </rPr>
          <t xml:space="preserve">May be achieved by special links outside the infrastructure (uplink)
</t>
        </r>
      </text>
    </comment>
    <comment ref="F10" authorId="0">
      <text>
        <r>
          <rPr>
            <b/>
            <sz val="8"/>
            <color indexed="8"/>
            <rFont val="Tahoma"/>
            <family val="2"/>
          </rPr>
          <t xml:space="preserve">Dave C-L:
</t>
        </r>
        <r>
          <rPr>
            <sz val="8"/>
            <color indexed="8"/>
            <rFont val="Tahoma"/>
            <family val="2"/>
          </rPr>
          <t xml:space="preserve">There may be a local downlink feed using a different technology around the local area.
Capture this with the event video below.
</t>
        </r>
      </text>
    </comment>
    <comment ref="D12" authorId="0">
      <text>
        <r>
          <rPr>
            <b/>
            <sz val="8"/>
            <color indexed="8"/>
            <rFont val="Tahoma"/>
            <family val="2"/>
          </rPr>
          <t xml:space="preserve">Dave C-L:
</t>
        </r>
        <r>
          <rPr>
            <sz val="8"/>
            <color indexed="8"/>
            <rFont val="Tahoma"/>
            <family val="2"/>
          </rPr>
          <t xml:space="preserve">Service only used in emergency
</t>
        </r>
      </text>
    </comment>
    <comment ref="E12" authorId="0">
      <text>
        <r>
          <rPr>
            <b/>
            <sz val="8"/>
            <color indexed="8"/>
            <rFont val="Tahoma"/>
            <family val="2"/>
          </rPr>
          <t xml:space="preserve">Dave C-L:
</t>
        </r>
        <r>
          <rPr>
            <sz val="8"/>
            <color indexed="8"/>
            <rFont val="Tahoma"/>
            <family val="2"/>
          </rPr>
          <t xml:space="preserve">High quality feeds, one each for 3 to 5 different services at the scene of the emergency
</t>
        </r>
      </text>
    </comment>
    <comment ref="G12" authorId="0">
      <text>
        <r>
          <rPr>
            <b/>
            <sz val="8"/>
            <color indexed="8"/>
            <rFont val="Tahoma"/>
            <family val="2"/>
          </rPr>
          <t xml:space="preserve">Dave C-L:
</t>
        </r>
        <r>
          <rPr>
            <sz val="8"/>
            <color indexed="8"/>
            <rFont val="Tahoma"/>
            <family val="2"/>
          </rPr>
          <t xml:space="preserve">There is one feed sent from the main control room to the local control vehicle e.g. helicopter feed.  The local control vehicle retransmits the image to users in the field.
</t>
        </r>
      </text>
    </comment>
    <comment ref="L12" authorId="0">
      <text>
        <r>
          <rPr>
            <b/>
            <sz val="8"/>
            <color indexed="8"/>
            <rFont val="Tahoma"/>
            <family val="2"/>
          </rPr>
          <t xml:space="preserve">Dave C-L:
</t>
        </r>
        <r>
          <rPr>
            <sz val="8"/>
            <color indexed="8"/>
            <rFont val="Tahoma"/>
            <family val="2"/>
          </rPr>
          <t>e.g.:
15 fps
640x480</t>
        </r>
      </text>
    </comment>
    <comment ref="D13" authorId="0">
      <text>
        <r>
          <rPr>
            <b/>
            <sz val="8"/>
            <color indexed="8"/>
            <rFont val="Tahoma"/>
            <family val="2"/>
          </rPr>
          <t xml:space="preserve">Dave C-L:
</t>
        </r>
        <r>
          <rPr>
            <sz val="8"/>
            <color indexed="8"/>
            <rFont val="Tahoma"/>
            <family val="2"/>
          </rPr>
          <t xml:space="preserve">Service only used in emergency
</t>
        </r>
      </text>
    </comment>
    <comment ref="E13" authorId="0">
      <text>
        <r>
          <rPr>
            <b/>
            <sz val="8"/>
            <color indexed="8"/>
            <rFont val="Tahoma"/>
            <family val="2"/>
          </rPr>
          <t xml:space="preserve">Dave C-L:
</t>
        </r>
        <r>
          <rPr>
            <sz val="8"/>
            <color indexed="8"/>
            <rFont val="Tahoma"/>
            <family val="2"/>
          </rPr>
          <t xml:space="preserve">Several low quality feeds are sent to the control room.  The control room can select a small number for high quality viewing.
</t>
        </r>
      </text>
    </comment>
    <comment ref="A14" authorId="0">
      <text>
        <r>
          <rPr>
            <b/>
            <sz val="8"/>
            <color indexed="8"/>
            <rFont val="Tahoma"/>
            <family val="2"/>
          </rPr>
          <t xml:space="preserve">Dave C-L:
</t>
        </r>
        <r>
          <rPr>
            <sz val="8"/>
            <color indexed="8"/>
            <rFont val="Tahoma"/>
            <family val="2"/>
          </rPr>
          <t xml:space="preserve">This currently adds load in the network column of the spreadsheet.  A future version will separate out the local from the network load.
</t>
        </r>
      </text>
    </comment>
    <comment ref="D14" authorId="0">
      <text>
        <r>
          <rPr>
            <b/>
            <sz val="8"/>
            <color indexed="8"/>
            <rFont val="Tahoma"/>
            <family val="2"/>
          </rPr>
          <t xml:space="preserve">Dave C-L:
</t>
        </r>
        <r>
          <rPr>
            <sz val="8"/>
            <color indexed="8"/>
            <rFont val="Tahoma"/>
            <family val="2"/>
          </rPr>
          <t xml:space="preserve">Service only used in emergency
</t>
        </r>
      </text>
    </comment>
    <comment ref="E14" authorId="0">
      <text>
        <r>
          <rPr>
            <b/>
            <sz val="8"/>
            <color indexed="8"/>
            <rFont val="Tahoma"/>
            <family val="2"/>
          </rPr>
          <t xml:space="preserve">Dave C-L:
</t>
        </r>
        <r>
          <rPr>
            <sz val="8"/>
            <color indexed="8"/>
            <rFont val="Tahoma"/>
            <family val="2"/>
          </rPr>
          <t>This is the average number of cameras in use at the same time.  The total number is much greater (maybe one per user).  The number is limited by how many can be assimilated in the control room.  Software may assist analysis in the future, allowing more feeds.</t>
        </r>
      </text>
    </comment>
    <comment ref="G14" authorId="0">
      <text>
        <r>
          <rPr>
            <b/>
            <sz val="8"/>
            <color indexed="8"/>
            <rFont val="Tahoma"/>
            <family val="2"/>
          </rPr>
          <t xml:space="preserve">Dave C-L:
</t>
        </r>
        <r>
          <rPr>
            <sz val="8"/>
            <color indexed="8"/>
            <rFont val="Tahoma"/>
            <family val="2"/>
          </rPr>
          <t xml:space="preserve">This is one video stream, being sent to ten different users from the local control vehicle
</t>
        </r>
      </text>
    </comment>
    <comment ref="I14" authorId="0">
      <text>
        <r>
          <rPr>
            <b/>
            <sz val="8"/>
            <color indexed="8"/>
            <rFont val="Tahoma"/>
            <family val="2"/>
          </rPr>
          <t xml:space="preserve">Dave C-L:
</t>
        </r>
        <r>
          <rPr>
            <sz val="8"/>
            <color indexed="8"/>
            <rFont val="Tahoma"/>
            <family val="2"/>
          </rPr>
          <t xml:space="preserve">As the same video is sent to all users, one group transmission can be used instead of the ten individuals
</t>
        </r>
      </text>
    </comment>
    <comment ref="L14" authorId="0">
      <text>
        <r>
          <rPr>
            <b/>
            <sz val="8"/>
            <color indexed="8"/>
            <rFont val="Tahoma"/>
            <family val="2"/>
          </rPr>
          <t xml:space="preserve">Dave C-L:
</t>
        </r>
        <r>
          <rPr>
            <sz val="8"/>
            <color indexed="8"/>
            <rFont val="Tahoma"/>
            <family val="2"/>
          </rPr>
          <t>Should be as good as can be obtained with iphone etc</t>
        </r>
      </text>
    </comment>
    <comment ref="C15" authorId="0">
      <text>
        <r>
          <rPr>
            <b/>
            <sz val="8"/>
            <color indexed="8"/>
            <rFont val="Tahoma"/>
            <family val="2"/>
          </rPr>
          <t xml:space="preserve">Dave C-L:
</t>
        </r>
        <r>
          <rPr>
            <sz val="8"/>
            <color indexed="8"/>
            <rFont val="Tahoma"/>
            <family val="2"/>
          </rPr>
          <t xml:space="preserve">Figure reflects some small activity, maybe the set up phase at the end of the incident
</t>
        </r>
      </text>
    </comment>
    <comment ref="E15" authorId="0">
      <text>
        <r>
          <rPr>
            <b/>
            <sz val="8"/>
            <color indexed="8"/>
            <rFont val="Tahoma"/>
            <family val="2"/>
          </rPr>
          <t xml:space="preserve">Dave C-L:
</t>
        </r>
        <r>
          <rPr>
            <sz val="8"/>
            <color indexed="8"/>
            <rFont val="Tahoma"/>
            <family val="2"/>
          </rPr>
          <t xml:space="preserve">Video conference may be set up after/at end o golden hour, as next phase in the operation
</t>
        </r>
      </text>
    </comment>
    <comment ref="D16" authorId="0">
      <text>
        <r>
          <rPr>
            <b/>
            <sz val="8"/>
            <color indexed="8"/>
            <rFont val="Tahoma"/>
            <family val="2"/>
          </rPr>
          <t xml:space="preserve">Dave C-L:
</t>
        </r>
        <r>
          <rPr>
            <sz val="8"/>
            <color indexed="8"/>
            <rFont val="Tahoma"/>
            <family val="2"/>
          </rPr>
          <t>1% of the peak users
Also = 5/26 of the low quality feeds</t>
        </r>
      </text>
    </comment>
    <comment ref="F16" authorId="0">
      <text>
        <r>
          <rPr>
            <b/>
            <sz val="8"/>
            <color indexed="8"/>
            <rFont val="Tahoma"/>
            <family val="2"/>
          </rPr>
          <t xml:space="preserve">Dave C-L:
</t>
        </r>
        <r>
          <rPr>
            <sz val="8"/>
            <color indexed="8"/>
            <rFont val="Tahoma"/>
            <family val="2"/>
          </rPr>
          <t>Useful for short video of suspect.  Low quality for hand held.</t>
        </r>
      </text>
    </comment>
    <comment ref="J16" authorId="0">
      <text>
        <r>
          <rPr>
            <b/>
            <sz val="8"/>
            <color indexed="8"/>
            <rFont val="Tahoma"/>
            <family val="2"/>
          </rPr>
          <t xml:space="preserve">Dave C-L:
</t>
        </r>
        <r>
          <rPr>
            <sz val="8"/>
            <color indexed="8"/>
            <rFont val="Tahoma"/>
            <family val="2"/>
          </rPr>
          <t>1 minute of good quality video
2MB per minute (BBC i-player)?</t>
        </r>
      </text>
    </comment>
    <comment ref="N16" authorId="0">
      <text>
        <r>
          <rPr>
            <b/>
            <sz val="8"/>
            <color indexed="8"/>
            <rFont val="Tahoma"/>
            <family val="2"/>
          </rPr>
          <t xml:space="preserve">Dave C-L:
</t>
        </r>
        <r>
          <rPr>
            <sz val="8"/>
            <color indexed="8"/>
            <rFont val="Tahoma"/>
            <family val="2"/>
          </rPr>
          <t>1 minute of good quality video
2MB per minute (BBC i-player)?</t>
        </r>
      </text>
    </comment>
    <comment ref="B20" authorId="0">
      <text>
        <r>
          <rPr>
            <b/>
            <sz val="8"/>
            <color indexed="8"/>
            <rFont val="Tahoma"/>
            <family val="2"/>
          </rPr>
          <t xml:space="preserve">Dave C-L:
</t>
        </r>
        <r>
          <rPr>
            <sz val="8"/>
            <color indexed="8"/>
            <rFont val="Tahoma"/>
            <family val="2"/>
          </rPr>
          <t>Peak hour, can be internet look up as well as email</t>
        </r>
      </text>
    </comment>
    <comment ref="C20" authorId="0">
      <text>
        <r>
          <rPr>
            <b/>
            <sz val="8"/>
            <color indexed="8"/>
            <rFont val="Tahoma"/>
            <family val="2"/>
          </rPr>
          <t xml:space="preserve">Dave C-L:
</t>
        </r>
        <r>
          <rPr>
            <sz val="8"/>
            <color indexed="8"/>
            <rFont val="Tahoma"/>
            <family val="2"/>
          </rPr>
          <t>Smaller number of users, and transactions will be information gathering on the Internet, not email</t>
        </r>
      </text>
    </comment>
    <comment ref="F24" authorId="0">
      <text>
        <r>
          <rPr>
            <b/>
            <sz val="8"/>
            <color indexed="8"/>
            <rFont val="Tahoma"/>
            <family val="2"/>
          </rPr>
          <t xml:space="preserve">Dave C-L:
</t>
        </r>
        <r>
          <rPr>
            <sz val="8"/>
            <color indexed="8"/>
            <rFont val="Tahoma"/>
            <family val="2"/>
          </rPr>
          <t xml:space="preserve">In the future, all devices may have cemeras and may be automatically scanning for number plates.  However, Police only - not all users on cell
</t>
        </r>
      </text>
    </comment>
    <comment ref="C26" authorId="0">
      <text>
        <r>
          <rPr>
            <b/>
            <sz val="8"/>
            <color indexed="8"/>
            <rFont val="Tahoma"/>
            <family val="2"/>
          </rPr>
          <t xml:space="preserve">Dave C-L:
</t>
        </r>
        <r>
          <rPr>
            <sz val="8"/>
            <color indexed="8"/>
            <rFont val="Tahoma"/>
            <family val="2"/>
          </rPr>
          <t xml:space="preserve">In an emergency, may send updated briefings every 15 minutes
</t>
        </r>
      </text>
    </comment>
    <comment ref="D28" authorId="0">
      <text>
        <r>
          <rPr>
            <b/>
            <sz val="8"/>
            <color indexed="8"/>
            <rFont val="Tahoma"/>
            <family val="2"/>
          </rPr>
          <t xml:space="preserve">Dave C-L:
</t>
        </r>
        <r>
          <rPr>
            <sz val="8"/>
            <color indexed="8"/>
            <rFont val="Tahoma"/>
            <family val="2"/>
          </rPr>
          <t>One person in 10 (supervisors) sends in information to the control room</t>
        </r>
      </text>
    </comment>
    <comment ref="E28" authorId="0">
      <text>
        <r>
          <rPr>
            <b/>
            <sz val="8"/>
            <color indexed="8"/>
            <rFont val="Tahoma"/>
            <family val="2"/>
          </rPr>
          <t xml:space="preserve">Dave C-L:
</t>
        </r>
        <r>
          <rPr>
            <sz val="8"/>
            <color indexed="8"/>
            <rFont val="Tahoma"/>
            <family val="2"/>
          </rPr>
          <t>This sounds a large number, but could be quickly taken pictures sent to control rrom</t>
        </r>
      </text>
    </comment>
    <comment ref="D30" authorId="0">
      <text>
        <r>
          <rPr>
            <b/>
            <sz val="8"/>
            <color indexed="8"/>
            <rFont val="Tahoma"/>
            <family val="2"/>
          </rPr>
          <t xml:space="preserve">Dave C-L:
</t>
        </r>
        <r>
          <rPr>
            <sz val="8"/>
            <color indexed="8"/>
            <rFont val="Tahoma"/>
            <family val="2"/>
          </rPr>
          <t>In the future, all cars will be equipped to look for ANPR info</t>
        </r>
      </text>
    </comment>
    <comment ref="B31" authorId="0">
      <text>
        <r>
          <rPr>
            <b/>
            <sz val="8"/>
            <color indexed="8"/>
            <rFont val="Tahoma"/>
            <family val="2"/>
          </rPr>
          <t xml:space="preserve">Dave C-L:
</t>
        </r>
        <r>
          <rPr>
            <sz val="8"/>
            <color indexed="8"/>
            <rFont val="Tahoma"/>
            <family val="2"/>
          </rPr>
          <t>Normal use is medical information, and one user is likely to scan and send information once in a day (once in 10 hours, so 0.1 in an hour)</t>
        </r>
      </text>
    </comment>
    <comment ref="C31" authorId="0">
      <text>
        <r>
          <rPr>
            <b/>
            <sz val="8"/>
            <color indexed="8"/>
            <rFont val="Tahoma"/>
            <family val="2"/>
          </rPr>
          <t xml:space="preserve">Dave C-L:
</t>
        </r>
        <r>
          <rPr>
            <sz val="8"/>
            <color indexed="8"/>
            <rFont val="Tahoma"/>
            <family val="2"/>
          </rPr>
          <t>120 means 12 per hour per user (because normal rate is 0.1 per hour) i.e. one every 5 minutes</t>
        </r>
      </text>
    </comment>
    <comment ref="E31" authorId="0">
      <text>
        <r>
          <rPr>
            <b/>
            <sz val="8"/>
            <color indexed="8"/>
            <rFont val="Tahoma"/>
            <family val="2"/>
          </rPr>
          <t xml:space="preserve">Dave C-L:
</t>
        </r>
        <r>
          <rPr>
            <sz val="8"/>
            <color indexed="8"/>
            <rFont val="Tahoma"/>
            <family val="2"/>
          </rPr>
          <t>Police, fire and ambulance may all be collecting personal information (ID, medical etc) especially in triage</t>
        </r>
      </text>
    </comment>
    <comment ref="E33" authorId="0">
      <text>
        <r>
          <rPr>
            <b/>
            <sz val="8"/>
            <color indexed="8"/>
            <rFont val="Tahoma"/>
            <family val="2"/>
          </rPr>
          <t xml:space="preserve">Dave C-L:
</t>
        </r>
        <r>
          <rPr>
            <sz val="8"/>
            <color indexed="8"/>
            <rFont val="Tahoma"/>
            <family val="2"/>
          </rPr>
          <t xml:space="preserve">Increased number of people ensuring information flow to control room
</t>
        </r>
      </text>
    </comment>
    <comment ref="M35" authorId="0">
      <text>
        <r>
          <rPr>
            <b/>
            <sz val="8"/>
            <color indexed="8"/>
            <rFont val="Tahoma"/>
            <family val="2"/>
          </rPr>
          <t xml:space="preserve">Dave C-L:
</t>
        </r>
        <r>
          <rPr>
            <sz val="8"/>
            <color indexed="8"/>
            <rFont val="Tahoma"/>
            <family val="2"/>
          </rPr>
          <t xml:space="preserve">Triage plus travelling time (or time to leave this cell)
</t>
        </r>
      </text>
    </comment>
    <comment ref="A36" authorId="0">
      <text>
        <r>
          <rPr>
            <b/>
            <sz val="8"/>
            <color indexed="8"/>
            <rFont val="Tahoma"/>
            <family val="2"/>
          </rPr>
          <t xml:space="preserve">Dave C-L:
</t>
        </r>
        <r>
          <rPr>
            <sz val="8"/>
            <color indexed="8"/>
            <rFont val="Tahoma"/>
            <family val="2"/>
          </rPr>
          <t xml:space="preserve">Local information
</t>
        </r>
      </text>
    </comment>
    <comment ref="D38" authorId="0">
      <text>
        <r>
          <rPr>
            <b/>
            <sz val="8"/>
            <color indexed="8"/>
            <rFont val="Tahoma"/>
            <family val="2"/>
          </rPr>
          <t xml:space="preserve">Dave C-L:
</t>
        </r>
        <r>
          <rPr>
            <sz val="8"/>
            <color indexed="8"/>
            <rFont val="Tahoma"/>
            <family val="2"/>
          </rPr>
          <t>All Police users.  Other services are far less often</t>
        </r>
      </text>
    </comment>
    <comment ref="E38" authorId="0">
      <text>
        <r>
          <rPr>
            <b/>
            <sz val="8"/>
            <color indexed="8"/>
            <rFont val="Tahoma"/>
            <family val="2"/>
          </rPr>
          <t xml:space="preserve">Dave C-L:
</t>
        </r>
        <r>
          <rPr>
            <sz val="8"/>
            <color indexed="8"/>
            <rFont val="Tahoma"/>
            <family val="2"/>
          </rPr>
          <t>Could be used by all users on the cell; e.g. Fire: Hazmat information, Ambulance: medical information</t>
        </r>
      </text>
    </comment>
    <comment ref="F38" authorId="0">
      <text>
        <r>
          <rPr>
            <b/>
            <sz val="8"/>
            <color indexed="8"/>
            <rFont val="Tahoma"/>
            <family val="2"/>
          </rPr>
          <t xml:space="preserve">Dave C-L:
</t>
        </r>
        <r>
          <rPr>
            <sz val="8"/>
            <color indexed="8"/>
            <rFont val="Tahoma"/>
            <family val="2"/>
          </rPr>
          <t>All Police users.  Other services are far less often</t>
        </r>
      </text>
    </comment>
    <comment ref="G38" authorId="0">
      <text>
        <r>
          <rPr>
            <b/>
            <sz val="8"/>
            <color indexed="8"/>
            <rFont val="Tahoma"/>
            <family val="2"/>
          </rPr>
          <t xml:space="preserve">Dave C-L:
</t>
        </r>
        <r>
          <rPr>
            <sz val="8"/>
            <color indexed="8"/>
            <rFont val="Tahoma"/>
            <family val="2"/>
          </rPr>
          <t>Could be used by all users on the cell; e.g. Fire: Hazmat information, Ambulance: medical information</t>
        </r>
      </text>
    </comment>
    <comment ref="C41" authorId="0">
      <text>
        <r>
          <rPr>
            <b/>
            <sz val="8"/>
            <color indexed="8"/>
            <rFont val="Tahoma"/>
            <family val="2"/>
          </rPr>
          <t xml:space="preserve">Dave C-L:
</t>
        </r>
        <r>
          <rPr>
            <sz val="8"/>
            <color indexed="8"/>
            <rFont val="Tahoma"/>
            <family val="2"/>
          </rPr>
          <t>Depends on the event: football matches have much higher hit rates</t>
        </r>
      </text>
    </comment>
    <comment ref="F46" authorId="0">
      <text>
        <r>
          <rPr>
            <b/>
            <sz val="8"/>
            <color indexed="8"/>
            <rFont val="Tahoma"/>
            <family val="2"/>
          </rPr>
          <t xml:space="preserve">Dave C-L:
</t>
        </r>
        <r>
          <rPr>
            <sz val="8"/>
            <color indexed="8"/>
            <rFont val="Tahoma"/>
            <family val="2"/>
          </rPr>
          <t>Occasional updates, and would be suppressed in both busy hour and emergency</t>
        </r>
      </text>
    </comment>
    <comment ref="F47" authorId="0">
      <text>
        <r>
          <rPr>
            <b/>
            <sz val="8"/>
            <color indexed="8"/>
            <rFont val="Tahoma"/>
            <family val="2"/>
          </rPr>
          <t xml:space="preserve">Dave C-L:
</t>
        </r>
        <r>
          <rPr>
            <sz val="8"/>
            <color indexed="8"/>
            <rFont val="Tahoma"/>
            <family val="2"/>
          </rPr>
          <t>Occasional updates, and would be suppressed in both busy hour and emergency</t>
        </r>
      </text>
    </comment>
    <comment ref="B48" authorId="0">
      <text>
        <r>
          <rPr>
            <b/>
            <sz val="8"/>
            <color indexed="8"/>
            <rFont val="Tahoma"/>
            <family val="2"/>
          </rPr>
          <t xml:space="preserve">Dave C-L:
</t>
        </r>
        <r>
          <rPr>
            <sz val="8"/>
            <color indexed="8"/>
            <rFont val="Tahoma"/>
            <family val="2"/>
          </rPr>
          <t xml:space="preserve">Once per minute averaged over all of the sensors - criminal tags, alarms, data sensors etc
</t>
        </r>
      </text>
    </comment>
    <comment ref="A49" authorId="0">
      <text>
        <r>
          <rPr>
            <b/>
            <sz val="8"/>
            <color indexed="8"/>
            <rFont val="Tahoma"/>
            <family val="2"/>
          </rPr>
          <t xml:space="preserve">Dave C-L:
</t>
        </r>
        <r>
          <rPr>
            <sz val="8"/>
            <color indexed="8"/>
            <rFont val="Tahoma"/>
            <family val="2"/>
          </rPr>
          <t>Local communications, cannot quantify yet</t>
        </r>
      </text>
    </comment>
    <comment ref="D51" authorId="0">
      <text>
        <r>
          <rPr>
            <b/>
            <sz val="8"/>
            <color indexed="8"/>
            <rFont val="Tahoma"/>
            <family val="2"/>
          </rPr>
          <t xml:space="preserve">Dave C-L:
</t>
        </r>
        <r>
          <rPr>
            <sz val="8"/>
            <color indexed="8"/>
            <rFont val="Tahoma"/>
            <family val="2"/>
          </rPr>
          <t xml:space="preserve">Uplink of paging service allows for acknowledgement (revertive paging)
</t>
        </r>
      </text>
    </comment>
    <comment ref="A53" authorId="0">
      <text>
        <r>
          <rPr>
            <b/>
            <sz val="8"/>
            <color indexed="8"/>
            <rFont val="Tahoma"/>
            <family val="2"/>
          </rPr>
          <t xml:space="preserve">Dave C-L:
</t>
        </r>
        <r>
          <rPr>
            <sz val="8"/>
            <color indexed="8"/>
            <rFont val="Tahoma"/>
            <family val="2"/>
          </rPr>
          <t xml:space="preserve">Only the interoperability aspect is important for this matrix.  The users will be included in the users per cell above
</t>
        </r>
      </text>
    </comment>
    <comment ref="AR8" authorId="1">
      <text>
        <r>
          <rPr>
            <b/>
            <sz val="8"/>
            <rFont val="Tahoma"/>
            <family val="2"/>
          </rPr>
          <t>Dave C-L:</t>
        </r>
        <r>
          <rPr>
            <sz val="8"/>
            <rFont val="Tahoma"/>
            <family val="2"/>
          </rPr>
          <t xml:space="preserve">
The spectrum per user takes into account the change in use in emergency and the seconds in use per hour.  Spectrum cap doesn't apply at average spectrum efficiency (it won't happen)</t>
        </r>
      </text>
    </comment>
    <comment ref="AR9" authorId="1">
      <text>
        <r>
          <rPr>
            <b/>
            <sz val="8"/>
            <rFont val="Tahoma"/>
            <family val="2"/>
          </rPr>
          <t>Dave C-L:</t>
        </r>
        <r>
          <rPr>
            <sz val="8"/>
            <rFont val="Tahoma"/>
            <family val="2"/>
          </rPr>
          <t xml:space="preserve">
The spectrum per user takes into account the change in use in emergency and the seconds in use per hour.  Spectrum cap doesn't apply at average spectrum efficiency (it won't happen)</t>
        </r>
      </text>
    </comment>
    <comment ref="AR10" authorId="1">
      <text>
        <r>
          <rPr>
            <b/>
            <sz val="8"/>
            <rFont val="Tahoma"/>
            <family val="2"/>
          </rPr>
          <t>Dave C-L:</t>
        </r>
        <r>
          <rPr>
            <sz val="8"/>
            <rFont val="Tahoma"/>
            <family val="2"/>
          </rPr>
          <t xml:space="preserve">
The spectrum per user takes into account the change in use in emergency and the seconds in use per hour.  Spectrum cap doesn't apply at average spectrum efficiency (it won't happen)</t>
        </r>
      </text>
    </comment>
    <comment ref="AR11" authorId="1">
      <text>
        <r>
          <rPr>
            <b/>
            <sz val="8"/>
            <rFont val="Tahoma"/>
            <family val="2"/>
          </rPr>
          <t>Dave C-L:</t>
        </r>
        <r>
          <rPr>
            <sz val="8"/>
            <rFont val="Tahoma"/>
            <family val="2"/>
          </rPr>
          <t xml:space="preserve">
The spectrum per user takes into account the change in use in emergency and the seconds in use per hour.  Spectrum cap doesn't apply at average spectrum efficiency (it won't happen)</t>
        </r>
      </text>
    </comment>
    <comment ref="AR12" authorId="1">
      <text>
        <r>
          <rPr>
            <b/>
            <sz val="8"/>
            <rFont val="Tahoma"/>
            <family val="2"/>
          </rPr>
          <t>Dave C-L:</t>
        </r>
        <r>
          <rPr>
            <sz val="8"/>
            <rFont val="Tahoma"/>
            <family val="2"/>
          </rPr>
          <t xml:space="preserve">
The spectrum per user takes into account the change in use in emergency and the seconds in use per hour.  Spectrum cap doesn't apply at average spectrum efficiency (it won't happen)</t>
        </r>
      </text>
    </comment>
    <comment ref="AR13" authorId="1">
      <text>
        <r>
          <rPr>
            <b/>
            <sz val="8"/>
            <rFont val="Tahoma"/>
            <family val="2"/>
          </rPr>
          <t>Dave C-L:</t>
        </r>
        <r>
          <rPr>
            <sz val="8"/>
            <rFont val="Tahoma"/>
            <family val="2"/>
          </rPr>
          <t xml:space="preserve">
The spectrum per user takes into account the change in use in emergency and the seconds in use per hour.  Spectrum cap doesn't apply at average spectrum efficiency (it won't happen)</t>
        </r>
      </text>
    </comment>
    <comment ref="AR14" authorId="1">
      <text>
        <r>
          <rPr>
            <b/>
            <sz val="8"/>
            <rFont val="Tahoma"/>
            <family val="2"/>
          </rPr>
          <t>Dave C-L:</t>
        </r>
        <r>
          <rPr>
            <sz val="8"/>
            <rFont val="Tahoma"/>
            <family val="2"/>
          </rPr>
          <t xml:space="preserve">
The spectrum per user takes into account the change in use in emergency and the seconds in use per hour.  Spectrum cap doesn't apply at average spectrum efficiency (it won't happen)</t>
        </r>
      </text>
    </comment>
    <comment ref="AR15" authorId="1">
      <text>
        <r>
          <rPr>
            <b/>
            <sz val="8"/>
            <rFont val="Tahoma"/>
            <family val="2"/>
          </rPr>
          <t>Dave C-L:</t>
        </r>
        <r>
          <rPr>
            <sz val="8"/>
            <rFont val="Tahoma"/>
            <family val="2"/>
          </rPr>
          <t xml:space="preserve">
The spectrum per user takes into account the change in use in emergency and the seconds in use per hour.  Spectrum cap doesn't apply at average spectrum efficiency (it won't happen)</t>
        </r>
      </text>
    </comment>
    <comment ref="AT8" authorId="1">
      <text>
        <r>
          <rPr>
            <b/>
            <sz val="8"/>
            <rFont val="Tahoma"/>
            <family val="2"/>
          </rPr>
          <t>Dave C-L:</t>
        </r>
        <r>
          <rPr>
            <sz val="8"/>
            <rFont val="Tahoma"/>
            <family val="2"/>
          </rPr>
          <t xml:space="preserve">
Dave C-L:
For the special user, the actual spectrum for the application is taken rather than using any of the reducing factors, as this will be the effect of the user at the edge of cell, .</t>
        </r>
      </text>
    </comment>
    <comment ref="AT9" authorId="1">
      <text>
        <r>
          <rPr>
            <b/>
            <sz val="8"/>
            <rFont val="Tahoma"/>
            <family val="2"/>
          </rPr>
          <t>Dave C-L:</t>
        </r>
        <r>
          <rPr>
            <sz val="8"/>
            <rFont val="Tahoma"/>
            <family val="2"/>
          </rPr>
          <t xml:space="preserve">
Dave C-L:
For the special user, the actual spectrum for the application is taken rather than using any of the reducing factors, as this will be the effect of the user at the edge of cell, .</t>
        </r>
      </text>
    </comment>
    <comment ref="AT10" authorId="1">
      <text>
        <r>
          <rPr>
            <b/>
            <sz val="8"/>
            <rFont val="Tahoma"/>
            <family val="2"/>
          </rPr>
          <t>Dave C-L:</t>
        </r>
        <r>
          <rPr>
            <sz val="8"/>
            <rFont val="Tahoma"/>
            <family val="2"/>
          </rPr>
          <t xml:space="preserve">
Dave C-L:
For the special user, the actual spectrum for the application is taken rather than using any of the reducing factors, as this will be the effect of the user at the edge of cell, .</t>
        </r>
      </text>
    </comment>
    <comment ref="AT11" authorId="1">
      <text>
        <r>
          <rPr>
            <b/>
            <sz val="8"/>
            <rFont val="Tahoma"/>
            <family val="2"/>
          </rPr>
          <t>Dave C-L:</t>
        </r>
        <r>
          <rPr>
            <sz val="8"/>
            <rFont val="Tahoma"/>
            <family val="2"/>
          </rPr>
          <t xml:space="preserve">
Dave C-L:
For the special user, the actual spectrum for the application is taken rather than using any of the reducing factors, as this will be the effect of the user at the edge of cell, .</t>
        </r>
      </text>
    </comment>
    <comment ref="AT12" authorId="1">
      <text>
        <r>
          <rPr>
            <b/>
            <sz val="8"/>
            <rFont val="Tahoma"/>
            <family val="2"/>
          </rPr>
          <t>Dave C-L:</t>
        </r>
        <r>
          <rPr>
            <sz val="8"/>
            <rFont val="Tahoma"/>
            <family val="2"/>
          </rPr>
          <t xml:space="preserve">
Dave C-L:
For the special user, the actual spectrum for the application is taken rather than using any of the reducing factors, as this will be the effect of the user at the edge of cell, .</t>
        </r>
      </text>
    </comment>
    <comment ref="AT13" authorId="1">
      <text>
        <r>
          <rPr>
            <b/>
            <sz val="8"/>
            <rFont val="Tahoma"/>
            <family val="2"/>
          </rPr>
          <t>Dave C-L:</t>
        </r>
        <r>
          <rPr>
            <sz val="8"/>
            <rFont val="Tahoma"/>
            <family val="2"/>
          </rPr>
          <t xml:space="preserve">
Dave C-L:
For the special user, the actual spectrum for the application is taken rather than using any of the reducing factors, as this will be the effect of the user at the edge of cell, .</t>
        </r>
      </text>
    </comment>
    <comment ref="AT14" authorId="1">
      <text>
        <r>
          <rPr>
            <b/>
            <sz val="8"/>
            <rFont val="Tahoma"/>
            <family val="2"/>
          </rPr>
          <t>Dave C-L:</t>
        </r>
        <r>
          <rPr>
            <sz val="8"/>
            <rFont val="Tahoma"/>
            <family val="2"/>
          </rPr>
          <t xml:space="preserve">
Dave C-L:
For the special user, the actual spectrum for the application is taken rather than using any of the reducing factors, as this will be the effect of the user at the edge of cell, .</t>
        </r>
      </text>
    </comment>
    <comment ref="AT15" authorId="1">
      <text>
        <r>
          <rPr>
            <b/>
            <sz val="8"/>
            <rFont val="Tahoma"/>
            <family val="2"/>
          </rPr>
          <t>Dave C-L:</t>
        </r>
        <r>
          <rPr>
            <sz val="8"/>
            <rFont val="Tahoma"/>
            <family val="2"/>
          </rPr>
          <t xml:space="preserve">
Dave C-L:
For the special user, the actual spectrum for the application is taken rather than using any of the reducing factors, as this will be the effect of the user at the edge of cell, .</t>
        </r>
      </text>
    </comment>
    <comment ref="AS8" authorId="1">
      <text>
        <r>
          <rPr>
            <b/>
            <sz val="8"/>
            <rFont val="Tahoma"/>
            <family val="2"/>
          </rPr>
          <t>Dave C-L:</t>
        </r>
        <r>
          <rPr>
            <sz val="8"/>
            <rFont val="Tahoma"/>
            <family val="2"/>
          </rPr>
          <t xml:space="preserve">
See emerg. comment to the left!
</t>
        </r>
      </text>
    </comment>
    <comment ref="AS9" authorId="1">
      <text>
        <r>
          <rPr>
            <b/>
            <sz val="8"/>
            <rFont val="Tahoma"/>
            <family val="2"/>
          </rPr>
          <t>Dave C-L:</t>
        </r>
        <r>
          <rPr>
            <sz val="8"/>
            <rFont val="Tahoma"/>
            <family val="2"/>
          </rPr>
          <t xml:space="preserve">
See emerg. comment to the left!
</t>
        </r>
      </text>
    </comment>
    <comment ref="AS10" authorId="1">
      <text>
        <r>
          <rPr>
            <b/>
            <sz val="8"/>
            <rFont val="Tahoma"/>
            <family val="2"/>
          </rPr>
          <t>Dave C-L:</t>
        </r>
        <r>
          <rPr>
            <sz val="8"/>
            <rFont val="Tahoma"/>
            <family val="2"/>
          </rPr>
          <t xml:space="preserve">
See emerg. comment to the left!
</t>
        </r>
      </text>
    </comment>
    <comment ref="AS11" authorId="1">
      <text>
        <r>
          <rPr>
            <b/>
            <sz val="8"/>
            <rFont val="Tahoma"/>
            <family val="2"/>
          </rPr>
          <t>Dave C-L:</t>
        </r>
        <r>
          <rPr>
            <sz val="8"/>
            <rFont val="Tahoma"/>
            <family val="2"/>
          </rPr>
          <t xml:space="preserve">
See emerg. comment to the left!
</t>
        </r>
      </text>
    </comment>
    <comment ref="AS12" authorId="1">
      <text>
        <r>
          <rPr>
            <b/>
            <sz val="8"/>
            <rFont val="Tahoma"/>
            <family val="2"/>
          </rPr>
          <t>Dave C-L:</t>
        </r>
        <r>
          <rPr>
            <sz val="8"/>
            <rFont val="Tahoma"/>
            <family val="2"/>
          </rPr>
          <t xml:space="preserve">
See emerg. comment to the left!
</t>
        </r>
      </text>
    </comment>
    <comment ref="AS13" authorId="1">
      <text>
        <r>
          <rPr>
            <b/>
            <sz val="8"/>
            <rFont val="Tahoma"/>
            <family val="2"/>
          </rPr>
          <t>Dave C-L:</t>
        </r>
        <r>
          <rPr>
            <sz val="8"/>
            <rFont val="Tahoma"/>
            <family val="2"/>
          </rPr>
          <t xml:space="preserve">
See emerg. comment to the left!
</t>
        </r>
      </text>
    </comment>
    <comment ref="AS14" authorId="1">
      <text>
        <r>
          <rPr>
            <b/>
            <sz val="8"/>
            <rFont val="Tahoma"/>
            <family val="2"/>
          </rPr>
          <t>Dave C-L:</t>
        </r>
        <r>
          <rPr>
            <sz val="8"/>
            <rFont val="Tahoma"/>
            <family val="2"/>
          </rPr>
          <t xml:space="preserve">
See emerg. comment to the left!
</t>
        </r>
      </text>
    </comment>
    <comment ref="AS15" authorId="1">
      <text>
        <r>
          <rPr>
            <b/>
            <sz val="8"/>
            <rFont val="Tahoma"/>
            <family val="2"/>
          </rPr>
          <t>Dave C-L:</t>
        </r>
        <r>
          <rPr>
            <sz val="8"/>
            <rFont val="Tahoma"/>
            <family val="2"/>
          </rPr>
          <t xml:space="preserve">
See emerg. comment to the left!
</t>
        </r>
      </text>
    </comment>
    <comment ref="AY8" authorId="1">
      <text>
        <r>
          <rPr>
            <b/>
            <sz val="8"/>
            <rFont val="Tahoma"/>
            <family val="2"/>
          </rPr>
          <t>Dave C-L:</t>
        </r>
        <r>
          <rPr>
            <sz val="8"/>
            <rFont val="Tahoma"/>
            <family val="2"/>
          </rPr>
          <t xml:space="preserve">
As UL, the average spectrum takes the reducing factors like time per hour and reduction in emergency into account</t>
        </r>
      </text>
    </comment>
    <comment ref="AZ8" authorId="1">
      <text>
        <r>
          <rPr>
            <b/>
            <sz val="8"/>
            <rFont val="Tahoma"/>
            <family val="2"/>
          </rPr>
          <t>Dave C-L:</t>
        </r>
        <r>
          <rPr>
            <sz val="8"/>
            <rFont val="Tahoma"/>
            <family val="2"/>
          </rPr>
          <t xml:space="preserve">
As UL, the average spectrum takes the reducing factors like time per hour and reduction in emergency into account</t>
        </r>
      </text>
    </comment>
    <comment ref="BA8" authorId="1">
      <text>
        <r>
          <rPr>
            <b/>
            <sz val="8"/>
            <rFont val="Tahoma"/>
            <family val="2"/>
          </rPr>
          <t>Dave C-L:</t>
        </r>
        <r>
          <rPr>
            <sz val="8"/>
            <rFont val="Tahoma"/>
            <family val="2"/>
          </rPr>
          <t xml:space="preserve">
As UL, the average spectrum takes the reducing factors like time per hour and reduction in emergency into account</t>
        </r>
      </text>
    </comment>
    <comment ref="BB8" authorId="1">
      <text>
        <r>
          <rPr>
            <b/>
            <sz val="8"/>
            <rFont val="Tahoma"/>
            <family val="2"/>
          </rPr>
          <t>Dave C-L:</t>
        </r>
        <r>
          <rPr>
            <sz val="8"/>
            <rFont val="Tahoma"/>
            <family val="2"/>
          </rPr>
          <t xml:space="preserve">
As UL, the average spectrum takes the reducing factors like time per hour and reduction in emergency into account</t>
        </r>
      </text>
    </comment>
    <comment ref="BC8" authorId="1">
      <text>
        <r>
          <rPr>
            <b/>
            <sz val="8"/>
            <rFont val="Tahoma"/>
            <family val="2"/>
          </rPr>
          <t>Dave C-L:</t>
        </r>
        <r>
          <rPr>
            <sz val="8"/>
            <rFont val="Tahoma"/>
            <family val="2"/>
          </rPr>
          <t xml:space="preserve">
As UL, the worst case is for hthe application to be in use, so no reducing factors are used</t>
        </r>
      </text>
    </comment>
    <comment ref="BC9" authorId="1">
      <text>
        <r>
          <rPr>
            <b/>
            <sz val="8"/>
            <rFont val="Tahoma"/>
            <family val="2"/>
          </rPr>
          <t>Dave C-L:</t>
        </r>
        <r>
          <rPr>
            <sz val="8"/>
            <rFont val="Tahoma"/>
            <family val="2"/>
          </rPr>
          <t xml:space="preserve">
As UL, the worst case is for hthe application to be in use, so no reducing factors are used</t>
        </r>
      </text>
    </comment>
    <comment ref="BC10" authorId="1">
      <text>
        <r>
          <rPr>
            <b/>
            <sz val="8"/>
            <rFont val="Tahoma"/>
            <family val="2"/>
          </rPr>
          <t>Dave C-L:</t>
        </r>
        <r>
          <rPr>
            <sz val="8"/>
            <rFont val="Tahoma"/>
            <family val="2"/>
          </rPr>
          <t xml:space="preserve">
As UL, the worst case is for hthe application to be in use, so no reducing factors are used</t>
        </r>
      </text>
    </comment>
    <comment ref="BC11" authorId="1">
      <text>
        <r>
          <rPr>
            <b/>
            <sz val="8"/>
            <rFont val="Tahoma"/>
            <family val="2"/>
          </rPr>
          <t>Dave C-L:</t>
        </r>
        <r>
          <rPr>
            <sz val="8"/>
            <rFont val="Tahoma"/>
            <family val="2"/>
          </rPr>
          <t xml:space="preserve">
As UL, the worst case is for hthe application to be in use, so no reducing factors are used</t>
        </r>
      </text>
    </comment>
    <comment ref="BC12" authorId="1">
      <text>
        <r>
          <rPr>
            <b/>
            <sz val="8"/>
            <rFont val="Tahoma"/>
            <family val="2"/>
          </rPr>
          <t>Dave C-L:</t>
        </r>
        <r>
          <rPr>
            <sz val="8"/>
            <rFont val="Tahoma"/>
            <family val="2"/>
          </rPr>
          <t xml:space="preserve">
As UL, the worst case is for hthe application to be in use, so no reducing factors are used</t>
        </r>
      </text>
    </comment>
    <comment ref="BC13" authorId="1">
      <text>
        <r>
          <rPr>
            <b/>
            <sz val="8"/>
            <rFont val="Tahoma"/>
            <family val="2"/>
          </rPr>
          <t>Dave C-L:</t>
        </r>
        <r>
          <rPr>
            <sz val="8"/>
            <rFont val="Tahoma"/>
            <family val="2"/>
          </rPr>
          <t xml:space="preserve">
As UL, the worst case is for hthe application to be in use, so no reducing factors are used</t>
        </r>
      </text>
    </comment>
    <comment ref="BC14" authorId="1">
      <text>
        <r>
          <rPr>
            <b/>
            <sz val="8"/>
            <rFont val="Tahoma"/>
            <family val="2"/>
          </rPr>
          <t>Dave C-L:</t>
        </r>
        <r>
          <rPr>
            <sz val="8"/>
            <rFont val="Tahoma"/>
            <family val="2"/>
          </rPr>
          <t xml:space="preserve">
As UL, the worst case is for hthe application to be in use, so no reducing factors are used</t>
        </r>
      </text>
    </comment>
    <comment ref="BC15" authorId="1">
      <text>
        <r>
          <rPr>
            <b/>
            <sz val="8"/>
            <rFont val="Tahoma"/>
            <family val="2"/>
          </rPr>
          <t>Dave C-L:</t>
        </r>
        <r>
          <rPr>
            <sz val="8"/>
            <rFont val="Tahoma"/>
            <family val="2"/>
          </rPr>
          <t xml:space="preserve">
As UL, the worst case is for hthe application to be in use, so no reducing factors are used</t>
        </r>
      </text>
    </comment>
    <comment ref="BB9" authorId="1">
      <text>
        <r>
          <rPr>
            <b/>
            <sz val="8"/>
            <rFont val="Tahoma"/>
            <family val="2"/>
          </rPr>
          <t>Dave C-L:</t>
        </r>
        <r>
          <rPr>
            <sz val="8"/>
            <rFont val="Tahoma"/>
            <family val="2"/>
          </rPr>
          <t xml:space="preserve">
As UL, the average spectrum takes the reducing factors like time per hour and reduction in emergency into account</t>
        </r>
      </text>
    </comment>
    <comment ref="BB10" authorId="1">
      <text>
        <r>
          <rPr>
            <b/>
            <sz val="8"/>
            <rFont val="Tahoma"/>
            <family val="2"/>
          </rPr>
          <t>Dave C-L:</t>
        </r>
        <r>
          <rPr>
            <sz val="8"/>
            <rFont val="Tahoma"/>
            <family val="2"/>
          </rPr>
          <t xml:space="preserve">
As UL, the average spectrum takes the reducing factors like time per hour and reduction in emergency into account</t>
        </r>
      </text>
    </comment>
    <comment ref="BB11" authorId="1">
      <text>
        <r>
          <rPr>
            <b/>
            <sz val="8"/>
            <rFont val="Tahoma"/>
            <family val="2"/>
          </rPr>
          <t>Dave C-L:</t>
        </r>
        <r>
          <rPr>
            <sz val="8"/>
            <rFont val="Tahoma"/>
            <family val="2"/>
          </rPr>
          <t xml:space="preserve">
As UL, the average spectrum takes the reducing factors like time per hour and reduction in emergency into account</t>
        </r>
      </text>
    </comment>
    <comment ref="BB12" authorId="1">
      <text>
        <r>
          <rPr>
            <b/>
            <sz val="8"/>
            <rFont val="Tahoma"/>
            <family val="2"/>
          </rPr>
          <t>Dave C-L:</t>
        </r>
        <r>
          <rPr>
            <sz val="8"/>
            <rFont val="Tahoma"/>
            <family val="2"/>
          </rPr>
          <t xml:space="preserve">
As UL, the average spectrum takes the reducing factors like time per hour and reduction in emergency into account</t>
        </r>
      </text>
    </comment>
    <comment ref="BB13" authorId="1">
      <text>
        <r>
          <rPr>
            <b/>
            <sz val="8"/>
            <rFont val="Tahoma"/>
            <family val="2"/>
          </rPr>
          <t>Dave C-L:</t>
        </r>
        <r>
          <rPr>
            <sz val="8"/>
            <rFont val="Tahoma"/>
            <family val="2"/>
          </rPr>
          <t xml:space="preserve">
As UL, the average spectrum takes the reducing factors like time per hour and reduction in emergency into account</t>
        </r>
      </text>
    </comment>
    <comment ref="BB14" authorId="1">
      <text>
        <r>
          <rPr>
            <b/>
            <sz val="8"/>
            <rFont val="Tahoma"/>
            <family val="2"/>
          </rPr>
          <t>Dave C-L:</t>
        </r>
        <r>
          <rPr>
            <sz val="8"/>
            <rFont val="Tahoma"/>
            <family val="2"/>
          </rPr>
          <t xml:space="preserve">
As UL, the average spectrum takes the reducing factors like time per hour and reduction in emergency into account</t>
        </r>
      </text>
    </comment>
    <comment ref="BB15" authorId="1">
      <text>
        <r>
          <rPr>
            <b/>
            <sz val="8"/>
            <rFont val="Tahoma"/>
            <family val="2"/>
          </rPr>
          <t>Dave C-L:</t>
        </r>
        <r>
          <rPr>
            <sz val="8"/>
            <rFont val="Tahoma"/>
            <family val="2"/>
          </rPr>
          <t xml:space="preserve">
As UL, the average spectrum takes the reducing factors like time per hour and reduction in emergency into account</t>
        </r>
      </text>
    </comment>
    <comment ref="BA9" authorId="1">
      <text>
        <r>
          <rPr>
            <b/>
            <sz val="8"/>
            <rFont val="Tahoma"/>
            <family val="2"/>
          </rPr>
          <t>Dave C-L:</t>
        </r>
        <r>
          <rPr>
            <sz val="8"/>
            <rFont val="Tahoma"/>
            <family val="2"/>
          </rPr>
          <t xml:space="preserve">
As UL, the average spectrum takes the reducing factors like time per hour and reduction in emergency into account</t>
        </r>
      </text>
    </comment>
    <comment ref="BA10" authorId="1">
      <text>
        <r>
          <rPr>
            <b/>
            <sz val="8"/>
            <rFont val="Tahoma"/>
            <family val="2"/>
          </rPr>
          <t>Dave C-L:</t>
        </r>
        <r>
          <rPr>
            <sz val="8"/>
            <rFont val="Tahoma"/>
            <family val="2"/>
          </rPr>
          <t xml:space="preserve">
As UL, the average spectrum takes the reducing factors like time per hour and reduction in emergency into account</t>
        </r>
      </text>
    </comment>
    <comment ref="BA11" authorId="1">
      <text>
        <r>
          <rPr>
            <b/>
            <sz val="8"/>
            <rFont val="Tahoma"/>
            <family val="2"/>
          </rPr>
          <t>Dave C-L:</t>
        </r>
        <r>
          <rPr>
            <sz val="8"/>
            <rFont val="Tahoma"/>
            <family val="2"/>
          </rPr>
          <t xml:space="preserve">
As UL, the average spectrum takes the reducing factors like time per hour and reduction in emergency into account</t>
        </r>
      </text>
    </comment>
    <comment ref="BA12" authorId="1">
      <text>
        <r>
          <rPr>
            <b/>
            <sz val="8"/>
            <rFont val="Tahoma"/>
            <family val="2"/>
          </rPr>
          <t>Dave C-L:</t>
        </r>
        <r>
          <rPr>
            <sz val="8"/>
            <rFont val="Tahoma"/>
            <family val="2"/>
          </rPr>
          <t xml:space="preserve">
As UL, the average spectrum takes the reducing factors like time per hour and reduction in emergency into account</t>
        </r>
      </text>
    </comment>
    <comment ref="BA13" authorId="1">
      <text>
        <r>
          <rPr>
            <b/>
            <sz val="8"/>
            <rFont val="Tahoma"/>
            <family val="2"/>
          </rPr>
          <t>Dave C-L:</t>
        </r>
        <r>
          <rPr>
            <sz val="8"/>
            <rFont val="Tahoma"/>
            <family val="2"/>
          </rPr>
          <t xml:space="preserve">
As UL, the average spectrum takes the reducing factors like time per hour and reduction in emergency into account</t>
        </r>
      </text>
    </comment>
    <comment ref="BA14" authorId="1">
      <text>
        <r>
          <rPr>
            <b/>
            <sz val="8"/>
            <rFont val="Tahoma"/>
            <family val="2"/>
          </rPr>
          <t>Dave C-L:</t>
        </r>
        <r>
          <rPr>
            <sz val="8"/>
            <rFont val="Tahoma"/>
            <family val="2"/>
          </rPr>
          <t xml:space="preserve">
As UL, the average spectrum takes the reducing factors like time per hour and reduction in emergency into account</t>
        </r>
      </text>
    </comment>
    <comment ref="BA15" authorId="1">
      <text>
        <r>
          <rPr>
            <b/>
            <sz val="8"/>
            <rFont val="Tahoma"/>
            <family val="2"/>
          </rPr>
          <t>Dave C-L:</t>
        </r>
        <r>
          <rPr>
            <sz val="8"/>
            <rFont val="Tahoma"/>
            <family val="2"/>
          </rPr>
          <t xml:space="preserve">
As UL, the average spectrum takes the reducing factors like time per hour and reduction in emergency into account</t>
        </r>
      </text>
    </comment>
    <comment ref="AZ9" authorId="1">
      <text>
        <r>
          <rPr>
            <b/>
            <sz val="8"/>
            <rFont val="Tahoma"/>
            <family val="2"/>
          </rPr>
          <t>Dave C-L:</t>
        </r>
        <r>
          <rPr>
            <sz val="8"/>
            <rFont val="Tahoma"/>
            <family val="2"/>
          </rPr>
          <t xml:space="preserve">
As UL, the average spectrum takes the reducing factors like time per hour and reduction in emergency into account</t>
        </r>
      </text>
    </comment>
    <comment ref="AZ10" authorId="1">
      <text>
        <r>
          <rPr>
            <b/>
            <sz val="8"/>
            <rFont val="Tahoma"/>
            <family val="2"/>
          </rPr>
          <t>Dave C-L:</t>
        </r>
        <r>
          <rPr>
            <sz val="8"/>
            <rFont val="Tahoma"/>
            <family val="2"/>
          </rPr>
          <t xml:space="preserve">
As UL, the average spectrum takes the reducing factors like time per hour and reduction in emergency into account</t>
        </r>
      </text>
    </comment>
    <comment ref="AZ11" authorId="1">
      <text>
        <r>
          <rPr>
            <b/>
            <sz val="8"/>
            <rFont val="Tahoma"/>
            <family val="2"/>
          </rPr>
          <t>Dave C-L:</t>
        </r>
        <r>
          <rPr>
            <sz val="8"/>
            <rFont val="Tahoma"/>
            <family val="2"/>
          </rPr>
          <t xml:space="preserve">
As UL, the average spectrum takes the reducing factors like time per hour and reduction in emergency into account</t>
        </r>
      </text>
    </comment>
    <comment ref="AZ12" authorId="1">
      <text>
        <r>
          <rPr>
            <b/>
            <sz val="8"/>
            <rFont val="Tahoma"/>
            <family val="2"/>
          </rPr>
          <t>Dave C-L:</t>
        </r>
        <r>
          <rPr>
            <sz val="8"/>
            <rFont val="Tahoma"/>
            <family val="2"/>
          </rPr>
          <t xml:space="preserve">
As UL, the average spectrum takes the reducing factors like time per hour and reduction in emergency into account</t>
        </r>
      </text>
    </comment>
    <comment ref="AZ13" authorId="1">
      <text>
        <r>
          <rPr>
            <b/>
            <sz val="8"/>
            <rFont val="Tahoma"/>
            <family val="2"/>
          </rPr>
          <t>Dave C-L:</t>
        </r>
        <r>
          <rPr>
            <sz val="8"/>
            <rFont val="Tahoma"/>
            <family val="2"/>
          </rPr>
          <t xml:space="preserve">
As UL, the average spectrum takes the reducing factors like time per hour and reduction in emergency into account</t>
        </r>
      </text>
    </comment>
    <comment ref="AZ14" authorId="1">
      <text>
        <r>
          <rPr>
            <b/>
            <sz val="8"/>
            <rFont val="Tahoma"/>
            <family val="2"/>
          </rPr>
          <t>Dave C-L:</t>
        </r>
        <r>
          <rPr>
            <sz val="8"/>
            <rFont val="Tahoma"/>
            <family val="2"/>
          </rPr>
          <t xml:space="preserve">
As UL, the average spectrum takes the reducing factors like time per hour and reduction in emergency into account</t>
        </r>
      </text>
    </comment>
    <comment ref="AZ15" authorId="1">
      <text>
        <r>
          <rPr>
            <b/>
            <sz val="8"/>
            <rFont val="Tahoma"/>
            <family val="2"/>
          </rPr>
          <t>Dave C-L:</t>
        </r>
        <r>
          <rPr>
            <sz val="8"/>
            <rFont val="Tahoma"/>
            <family val="2"/>
          </rPr>
          <t xml:space="preserve">
As UL, the average spectrum takes the reducing factors like time per hour and reduction in emergency into account</t>
        </r>
      </text>
    </comment>
    <comment ref="AY9" authorId="1">
      <text>
        <r>
          <rPr>
            <b/>
            <sz val="8"/>
            <rFont val="Tahoma"/>
            <family val="2"/>
          </rPr>
          <t>Dave C-L:</t>
        </r>
        <r>
          <rPr>
            <sz val="8"/>
            <rFont val="Tahoma"/>
            <family val="2"/>
          </rPr>
          <t xml:space="preserve">
As UL, the average spectrum takes the reducing factors like time per hour and reduction in emergency into account</t>
        </r>
      </text>
    </comment>
    <comment ref="AY10" authorId="1">
      <text>
        <r>
          <rPr>
            <b/>
            <sz val="8"/>
            <rFont val="Tahoma"/>
            <family val="2"/>
          </rPr>
          <t>Dave C-L:</t>
        </r>
        <r>
          <rPr>
            <sz val="8"/>
            <rFont val="Tahoma"/>
            <family val="2"/>
          </rPr>
          <t xml:space="preserve">
As UL, the average spectrum takes the reducing factors like time per hour and reduction in emergency into account</t>
        </r>
      </text>
    </comment>
    <comment ref="AY11" authorId="1">
      <text>
        <r>
          <rPr>
            <b/>
            <sz val="8"/>
            <rFont val="Tahoma"/>
            <family val="2"/>
          </rPr>
          <t>Dave C-L:</t>
        </r>
        <r>
          <rPr>
            <sz val="8"/>
            <rFont val="Tahoma"/>
            <family val="2"/>
          </rPr>
          <t xml:space="preserve">
As UL, the average spectrum takes the reducing factors like time per hour and reduction in emergency into account</t>
        </r>
      </text>
    </comment>
    <comment ref="AY12" authorId="1">
      <text>
        <r>
          <rPr>
            <b/>
            <sz val="8"/>
            <rFont val="Tahoma"/>
            <family val="2"/>
          </rPr>
          <t>Dave C-L:</t>
        </r>
        <r>
          <rPr>
            <sz val="8"/>
            <rFont val="Tahoma"/>
            <family val="2"/>
          </rPr>
          <t xml:space="preserve">
As UL, the average spectrum takes the reducing factors like time per hour and reduction in emergency into account</t>
        </r>
      </text>
    </comment>
    <comment ref="AY13" authorId="1">
      <text>
        <r>
          <rPr>
            <b/>
            <sz val="8"/>
            <rFont val="Tahoma"/>
            <family val="2"/>
          </rPr>
          <t>Dave C-L:</t>
        </r>
        <r>
          <rPr>
            <sz val="8"/>
            <rFont val="Tahoma"/>
            <family val="2"/>
          </rPr>
          <t xml:space="preserve">
As UL, the average spectrum takes the reducing factors like time per hour and reduction in emergency into account</t>
        </r>
      </text>
    </comment>
    <comment ref="AY14" authorId="1">
      <text>
        <r>
          <rPr>
            <b/>
            <sz val="8"/>
            <rFont val="Tahoma"/>
            <family val="2"/>
          </rPr>
          <t>Dave C-L:</t>
        </r>
        <r>
          <rPr>
            <sz val="8"/>
            <rFont val="Tahoma"/>
            <family val="2"/>
          </rPr>
          <t xml:space="preserve">
As UL, the average spectrum takes the reducing factors like time per hour and reduction in emergency into account</t>
        </r>
      </text>
    </comment>
    <comment ref="AY15" authorId="1">
      <text>
        <r>
          <rPr>
            <b/>
            <sz val="8"/>
            <rFont val="Tahoma"/>
            <family val="2"/>
          </rPr>
          <t>Dave C-L:</t>
        </r>
        <r>
          <rPr>
            <sz val="8"/>
            <rFont val="Tahoma"/>
            <family val="2"/>
          </rPr>
          <t xml:space="preserve">
As UL, the average spectrum takes the reducing factors like time per hour and reduction in emergency into account</t>
        </r>
      </text>
    </comment>
    <comment ref="BG8" authorId="1">
      <text>
        <r>
          <rPr>
            <b/>
            <sz val="8"/>
            <rFont val="Tahoma"/>
            <family val="2"/>
          </rPr>
          <t>Dave C-L:</t>
        </r>
        <r>
          <rPr>
            <sz val="8"/>
            <rFont val="Tahoma"/>
            <family val="2"/>
          </rPr>
          <t xml:space="preserve">
If there is no special user, then just use data rate and spectral efficiency; if there is a special user then use average spectrum for one less users, then add in the special user</t>
        </r>
      </text>
    </comment>
    <comment ref="BH8" authorId="1">
      <text>
        <r>
          <rPr>
            <b/>
            <sz val="8"/>
            <rFont val="Tahoma"/>
            <family val="2"/>
          </rPr>
          <t>Dave C-L:</t>
        </r>
        <r>
          <rPr>
            <sz val="8"/>
            <rFont val="Tahoma"/>
            <family val="2"/>
          </rPr>
          <t xml:space="preserve">
Each contribution checked whether it exceeds the maximum DL spectrum</t>
        </r>
      </text>
    </comment>
    <comment ref="BI8" authorId="1">
      <text>
        <r>
          <rPr>
            <b/>
            <sz val="8"/>
            <rFont val="Tahoma"/>
            <family val="2"/>
          </rPr>
          <t>Dave C-L:</t>
        </r>
        <r>
          <rPr>
            <sz val="8"/>
            <rFont val="Tahoma"/>
            <family val="2"/>
          </rPr>
          <t xml:space="preserve">
Each contribution checked whether it exceeds the maximum DL spectrum</t>
        </r>
      </text>
    </comment>
    <comment ref="BI9" authorId="1">
      <text>
        <r>
          <rPr>
            <b/>
            <sz val="8"/>
            <rFont val="Tahoma"/>
            <family val="2"/>
          </rPr>
          <t>Dave C-L:</t>
        </r>
        <r>
          <rPr>
            <sz val="8"/>
            <rFont val="Tahoma"/>
            <family val="2"/>
          </rPr>
          <t xml:space="preserve">
Each contribution checked whether it exceeds the maximum DL spectrum</t>
        </r>
      </text>
    </comment>
    <comment ref="BI10" authorId="1">
      <text>
        <r>
          <rPr>
            <b/>
            <sz val="8"/>
            <rFont val="Tahoma"/>
            <family val="2"/>
          </rPr>
          <t>Dave C-L:</t>
        </r>
        <r>
          <rPr>
            <sz val="8"/>
            <rFont val="Tahoma"/>
            <family val="2"/>
          </rPr>
          <t xml:space="preserve">
Each contribution checked whether it exceeds the maximum DL spectrum</t>
        </r>
      </text>
    </comment>
    <comment ref="BI11" authorId="1">
      <text>
        <r>
          <rPr>
            <b/>
            <sz val="8"/>
            <rFont val="Tahoma"/>
            <family val="2"/>
          </rPr>
          <t>Dave C-L:</t>
        </r>
        <r>
          <rPr>
            <sz val="8"/>
            <rFont val="Tahoma"/>
            <family val="2"/>
          </rPr>
          <t xml:space="preserve">
Each contribution checked whether it exceeds the maximum DL spectrum</t>
        </r>
      </text>
    </comment>
    <comment ref="BI12" authorId="1">
      <text>
        <r>
          <rPr>
            <b/>
            <sz val="8"/>
            <rFont val="Tahoma"/>
            <family val="2"/>
          </rPr>
          <t>Dave C-L:</t>
        </r>
        <r>
          <rPr>
            <sz val="8"/>
            <rFont val="Tahoma"/>
            <family val="2"/>
          </rPr>
          <t xml:space="preserve">
Each contribution checked whether it exceeds the maximum DL spectrum</t>
        </r>
      </text>
    </comment>
    <comment ref="BI13" authorId="1">
      <text>
        <r>
          <rPr>
            <b/>
            <sz val="8"/>
            <rFont val="Tahoma"/>
            <family val="2"/>
          </rPr>
          <t>Dave C-L:</t>
        </r>
        <r>
          <rPr>
            <sz val="8"/>
            <rFont val="Tahoma"/>
            <family val="2"/>
          </rPr>
          <t xml:space="preserve">
Each contribution checked whether it exceeds the maximum DL spectrum</t>
        </r>
      </text>
    </comment>
    <comment ref="BI14" authorId="1">
      <text>
        <r>
          <rPr>
            <b/>
            <sz val="8"/>
            <rFont val="Tahoma"/>
            <family val="2"/>
          </rPr>
          <t>Dave C-L:</t>
        </r>
        <r>
          <rPr>
            <sz val="8"/>
            <rFont val="Tahoma"/>
            <family val="2"/>
          </rPr>
          <t xml:space="preserve">
Each contribution checked whether it exceeds the maximum DL spectrum</t>
        </r>
      </text>
    </comment>
    <comment ref="BI15" authorId="1">
      <text>
        <r>
          <rPr>
            <b/>
            <sz val="8"/>
            <rFont val="Tahoma"/>
            <family val="2"/>
          </rPr>
          <t>Dave C-L:</t>
        </r>
        <r>
          <rPr>
            <sz val="8"/>
            <rFont val="Tahoma"/>
            <family val="2"/>
          </rPr>
          <t xml:space="preserve">
Each contribution checked whether it exceeds the maximum DL spectrum</t>
        </r>
      </text>
    </comment>
    <comment ref="BH9" authorId="1">
      <text>
        <r>
          <rPr>
            <b/>
            <sz val="8"/>
            <rFont val="Tahoma"/>
            <family val="2"/>
          </rPr>
          <t>Dave C-L:</t>
        </r>
        <r>
          <rPr>
            <sz val="8"/>
            <rFont val="Tahoma"/>
            <family val="2"/>
          </rPr>
          <t xml:space="preserve">
Each contribution checked whether it exceeds the maximum DL spectrum</t>
        </r>
      </text>
    </comment>
    <comment ref="BH10" authorId="1">
      <text>
        <r>
          <rPr>
            <b/>
            <sz val="8"/>
            <rFont val="Tahoma"/>
            <family val="2"/>
          </rPr>
          <t>Dave C-L:</t>
        </r>
        <r>
          <rPr>
            <sz val="8"/>
            <rFont val="Tahoma"/>
            <family val="2"/>
          </rPr>
          <t xml:space="preserve">
Each contribution checked whether it exceeds the maximum DL spectrum</t>
        </r>
      </text>
    </comment>
    <comment ref="BH11" authorId="1">
      <text>
        <r>
          <rPr>
            <b/>
            <sz val="8"/>
            <rFont val="Tahoma"/>
            <family val="2"/>
          </rPr>
          <t>Dave C-L:</t>
        </r>
        <r>
          <rPr>
            <sz val="8"/>
            <rFont val="Tahoma"/>
            <family val="2"/>
          </rPr>
          <t xml:space="preserve">
Each contribution checked whether it exceeds the maximum DL spectrum</t>
        </r>
      </text>
    </comment>
    <comment ref="BH12" authorId="1">
      <text>
        <r>
          <rPr>
            <b/>
            <sz val="8"/>
            <rFont val="Tahoma"/>
            <family val="2"/>
          </rPr>
          <t>Dave C-L:</t>
        </r>
        <r>
          <rPr>
            <sz val="8"/>
            <rFont val="Tahoma"/>
            <family val="2"/>
          </rPr>
          <t xml:space="preserve">
Each contribution checked whether it exceeds the maximum DL spectrum</t>
        </r>
      </text>
    </comment>
    <comment ref="BH13" authorId="1">
      <text>
        <r>
          <rPr>
            <b/>
            <sz val="8"/>
            <rFont val="Tahoma"/>
            <family val="2"/>
          </rPr>
          <t>Dave C-L:</t>
        </r>
        <r>
          <rPr>
            <sz val="8"/>
            <rFont val="Tahoma"/>
            <family val="2"/>
          </rPr>
          <t xml:space="preserve">
Each contribution checked whether it exceeds the maximum DL spectrum</t>
        </r>
      </text>
    </comment>
    <comment ref="BH14" authorId="1">
      <text>
        <r>
          <rPr>
            <b/>
            <sz val="8"/>
            <rFont val="Tahoma"/>
            <family val="2"/>
          </rPr>
          <t>Dave C-L:</t>
        </r>
        <r>
          <rPr>
            <sz val="8"/>
            <rFont val="Tahoma"/>
            <family val="2"/>
          </rPr>
          <t xml:space="preserve">
Each contribution checked whether it exceeds the maximum DL spectrum</t>
        </r>
      </text>
    </comment>
    <comment ref="BH15" authorId="1">
      <text>
        <r>
          <rPr>
            <b/>
            <sz val="8"/>
            <rFont val="Tahoma"/>
            <family val="2"/>
          </rPr>
          <t>Dave C-L:</t>
        </r>
        <r>
          <rPr>
            <sz val="8"/>
            <rFont val="Tahoma"/>
            <family val="2"/>
          </rPr>
          <t xml:space="preserve">
Each contribution checked whether it exceeds the maximum DL spectrum</t>
        </r>
      </text>
    </comment>
    <comment ref="BG9" authorId="1">
      <text>
        <r>
          <rPr>
            <b/>
            <sz val="8"/>
            <rFont val="Tahoma"/>
            <family val="2"/>
          </rPr>
          <t>Dave C-L:</t>
        </r>
        <r>
          <rPr>
            <sz val="8"/>
            <rFont val="Tahoma"/>
            <family val="2"/>
          </rPr>
          <t xml:space="preserve">
If there is no special user, then just use data rate and spectral efficiency; if there is a special user then use average spectrum for one less users, then add in the special user</t>
        </r>
      </text>
    </comment>
    <comment ref="BG10" authorId="1">
      <text>
        <r>
          <rPr>
            <b/>
            <sz val="8"/>
            <rFont val="Tahoma"/>
            <family val="2"/>
          </rPr>
          <t>Dave C-L:</t>
        </r>
        <r>
          <rPr>
            <sz val="8"/>
            <rFont val="Tahoma"/>
            <family val="2"/>
          </rPr>
          <t xml:space="preserve">
If there is no special user, then just use data rate and spectral efficiency; if there is a special user then use average spectrum for one less users, then add in the special user</t>
        </r>
      </text>
    </comment>
    <comment ref="BG11" authorId="1">
      <text>
        <r>
          <rPr>
            <b/>
            <sz val="8"/>
            <rFont val="Tahoma"/>
            <family val="2"/>
          </rPr>
          <t>Dave C-L:</t>
        </r>
        <r>
          <rPr>
            <sz val="8"/>
            <rFont val="Tahoma"/>
            <family val="2"/>
          </rPr>
          <t xml:space="preserve">
If there is no special user, then just use data rate and spectral efficiency; if there is a special user then use average spectrum for one less users, then add in the special user</t>
        </r>
      </text>
    </comment>
    <comment ref="BG12" authorId="1">
      <text>
        <r>
          <rPr>
            <b/>
            <sz val="8"/>
            <rFont val="Tahoma"/>
            <family val="2"/>
          </rPr>
          <t>Dave C-L:</t>
        </r>
        <r>
          <rPr>
            <sz val="8"/>
            <rFont val="Tahoma"/>
            <family val="2"/>
          </rPr>
          <t xml:space="preserve">
If there is no special user, then just use data rate and spectral efficiency; if there is a special user then use average spectrum for one less users, then add in the special user</t>
        </r>
      </text>
    </comment>
    <comment ref="BG13" authorId="1">
      <text>
        <r>
          <rPr>
            <b/>
            <sz val="8"/>
            <rFont val="Tahoma"/>
            <family val="2"/>
          </rPr>
          <t>Dave C-L:</t>
        </r>
        <r>
          <rPr>
            <sz val="8"/>
            <rFont val="Tahoma"/>
            <family val="2"/>
          </rPr>
          <t xml:space="preserve">
If there is no special user, then just use data rate and spectral efficiency; if there is a special user then use average spectrum for one less users, then add in the special user</t>
        </r>
      </text>
    </comment>
    <comment ref="BG14" authorId="1">
      <text>
        <r>
          <rPr>
            <b/>
            <sz val="8"/>
            <rFont val="Tahoma"/>
            <family val="2"/>
          </rPr>
          <t>Dave C-L:</t>
        </r>
        <r>
          <rPr>
            <sz val="8"/>
            <rFont val="Tahoma"/>
            <family val="2"/>
          </rPr>
          <t xml:space="preserve">
If there is no special user, then just use data rate and spectral efficiency; if there is a special user then use average spectrum for one less users, then add in the special user</t>
        </r>
      </text>
    </comment>
    <comment ref="BG15" authorId="1">
      <text>
        <r>
          <rPr>
            <b/>
            <sz val="8"/>
            <rFont val="Tahoma"/>
            <family val="2"/>
          </rPr>
          <t>Dave C-L:</t>
        </r>
        <r>
          <rPr>
            <sz val="8"/>
            <rFont val="Tahoma"/>
            <family val="2"/>
          </rPr>
          <t xml:space="preserve">
If there is no special user, then just use data rate and spectral efficiency; if there is a special user then use average spectrum for one less users, then add in the special user</t>
        </r>
      </text>
    </comment>
    <comment ref="BD8" authorId="1">
      <text>
        <r>
          <rPr>
            <b/>
            <sz val="8"/>
            <rFont val="Tahoma"/>
            <family val="2"/>
          </rPr>
          <t>Dave C-L:</t>
        </r>
        <r>
          <rPr>
            <sz val="8"/>
            <rFont val="Tahoma"/>
            <family val="2"/>
          </rPr>
          <t xml:space="preserve">
If no groups, just use individual number.  If groups then if there is special user, use one less number of groups and av spectrum efficiency per group, and add the special user, otherwise just use total data and av spectral efficiency</t>
        </r>
      </text>
    </comment>
    <comment ref="BE8" authorId="1">
      <text>
        <r>
          <rPr>
            <b/>
            <sz val="8"/>
            <rFont val="Tahoma"/>
            <family val="2"/>
          </rPr>
          <t>Dave C-L:</t>
        </r>
        <r>
          <rPr>
            <sz val="8"/>
            <rFont val="Tahoma"/>
            <family val="2"/>
          </rPr>
          <t xml:space="preserve">
Each contribution checked whether it exceeds the maximum DL spectrum</t>
        </r>
      </text>
    </comment>
    <comment ref="BF8" authorId="1">
      <text>
        <r>
          <rPr>
            <b/>
            <sz val="8"/>
            <rFont val="Tahoma"/>
            <family val="2"/>
          </rPr>
          <t>Dave C-L:</t>
        </r>
        <r>
          <rPr>
            <sz val="8"/>
            <rFont val="Tahoma"/>
            <family val="2"/>
          </rPr>
          <t xml:space="preserve">
Each contribution checked whether it exceeds the maximum DL spectrum</t>
        </r>
      </text>
    </comment>
    <comment ref="BF9" authorId="1">
      <text>
        <r>
          <rPr>
            <b/>
            <sz val="8"/>
            <rFont val="Tahoma"/>
            <family val="2"/>
          </rPr>
          <t>Dave C-L:</t>
        </r>
        <r>
          <rPr>
            <sz val="8"/>
            <rFont val="Tahoma"/>
            <family val="2"/>
          </rPr>
          <t xml:space="preserve">
Each contribution checked whether it exceeds the maximum DL spectrum</t>
        </r>
      </text>
    </comment>
    <comment ref="BF10" authorId="1">
      <text>
        <r>
          <rPr>
            <b/>
            <sz val="8"/>
            <rFont val="Tahoma"/>
            <family val="2"/>
          </rPr>
          <t>Dave C-L:</t>
        </r>
        <r>
          <rPr>
            <sz val="8"/>
            <rFont val="Tahoma"/>
            <family val="2"/>
          </rPr>
          <t xml:space="preserve">
Each contribution checked whether it exceeds the maximum DL spectrum</t>
        </r>
      </text>
    </comment>
    <comment ref="BF11" authorId="1">
      <text>
        <r>
          <rPr>
            <b/>
            <sz val="8"/>
            <rFont val="Tahoma"/>
            <family val="2"/>
          </rPr>
          <t>Dave C-L:</t>
        </r>
        <r>
          <rPr>
            <sz val="8"/>
            <rFont val="Tahoma"/>
            <family val="2"/>
          </rPr>
          <t xml:space="preserve">
Each contribution checked whether it exceeds the maximum DL spectrum</t>
        </r>
      </text>
    </comment>
    <comment ref="BF12" authorId="1">
      <text>
        <r>
          <rPr>
            <b/>
            <sz val="8"/>
            <rFont val="Tahoma"/>
            <family val="2"/>
          </rPr>
          <t>Dave C-L:</t>
        </r>
        <r>
          <rPr>
            <sz val="8"/>
            <rFont val="Tahoma"/>
            <family val="2"/>
          </rPr>
          <t xml:space="preserve">
Each contribution checked whether it exceeds the maximum DL spectrum</t>
        </r>
      </text>
    </comment>
    <comment ref="BF13" authorId="1">
      <text>
        <r>
          <rPr>
            <b/>
            <sz val="8"/>
            <rFont val="Tahoma"/>
            <family val="2"/>
          </rPr>
          <t>Dave C-L:</t>
        </r>
        <r>
          <rPr>
            <sz val="8"/>
            <rFont val="Tahoma"/>
            <family val="2"/>
          </rPr>
          <t xml:space="preserve">
Each contribution checked whether it exceeds the maximum DL spectrum</t>
        </r>
      </text>
    </comment>
    <comment ref="BF14" authorId="1">
      <text>
        <r>
          <rPr>
            <b/>
            <sz val="8"/>
            <rFont val="Tahoma"/>
            <family val="2"/>
          </rPr>
          <t>Dave C-L:</t>
        </r>
        <r>
          <rPr>
            <sz val="8"/>
            <rFont val="Tahoma"/>
            <family val="2"/>
          </rPr>
          <t xml:space="preserve">
Each contribution checked whether it exceeds the maximum DL spectrum</t>
        </r>
      </text>
    </comment>
    <comment ref="BF15" authorId="1">
      <text>
        <r>
          <rPr>
            <b/>
            <sz val="8"/>
            <rFont val="Tahoma"/>
            <family val="2"/>
          </rPr>
          <t>Dave C-L:</t>
        </r>
        <r>
          <rPr>
            <sz val="8"/>
            <rFont val="Tahoma"/>
            <family val="2"/>
          </rPr>
          <t xml:space="preserve">
Each contribution checked whether it exceeds the maximum DL spectrum</t>
        </r>
      </text>
    </comment>
    <comment ref="BE9" authorId="1">
      <text>
        <r>
          <rPr>
            <b/>
            <sz val="8"/>
            <rFont val="Tahoma"/>
            <family val="2"/>
          </rPr>
          <t>Dave C-L:</t>
        </r>
        <r>
          <rPr>
            <sz val="8"/>
            <rFont val="Tahoma"/>
            <family val="2"/>
          </rPr>
          <t xml:space="preserve">
Each contribution checked whether it exceeds the maximum DL spectrum</t>
        </r>
      </text>
    </comment>
    <comment ref="BE10" authorId="1">
      <text>
        <r>
          <rPr>
            <b/>
            <sz val="8"/>
            <rFont val="Tahoma"/>
            <family val="2"/>
          </rPr>
          <t>Dave C-L:</t>
        </r>
        <r>
          <rPr>
            <sz val="8"/>
            <rFont val="Tahoma"/>
            <family val="2"/>
          </rPr>
          <t xml:space="preserve">
Each contribution checked whether it exceeds the maximum DL spectrum</t>
        </r>
      </text>
    </comment>
    <comment ref="BE11" authorId="1">
      <text>
        <r>
          <rPr>
            <b/>
            <sz val="8"/>
            <rFont val="Tahoma"/>
            <family val="2"/>
          </rPr>
          <t>Dave C-L:</t>
        </r>
        <r>
          <rPr>
            <sz val="8"/>
            <rFont val="Tahoma"/>
            <family val="2"/>
          </rPr>
          <t xml:space="preserve">
Each contribution checked whether it exceeds the maximum DL spectrum</t>
        </r>
      </text>
    </comment>
    <comment ref="BE12" authorId="1">
      <text>
        <r>
          <rPr>
            <b/>
            <sz val="8"/>
            <rFont val="Tahoma"/>
            <family val="2"/>
          </rPr>
          <t>Dave C-L:</t>
        </r>
        <r>
          <rPr>
            <sz val="8"/>
            <rFont val="Tahoma"/>
            <family val="2"/>
          </rPr>
          <t xml:space="preserve">
Each contribution checked whether it exceeds the maximum DL spectrum</t>
        </r>
      </text>
    </comment>
    <comment ref="BE13" authorId="1">
      <text>
        <r>
          <rPr>
            <b/>
            <sz val="8"/>
            <rFont val="Tahoma"/>
            <family val="2"/>
          </rPr>
          <t>Dave C-L:</t>
        </r>
        <r>
          <rPr>
            <sz val="8"/>
            <rFont val="Tahoma"/>
            <family val="2"/>
          </rPr>
          <t xml:space="preserve">
Each contribution checked whether it exceeds the maximum DL spectrum</t>
        </r>
      </text>
    </comment>
    <comment ref="BE14" authorId="1">
      <text>
        <r>
          <rPr>
            <b/>
            <sz val="8"/>
            <rFont val="Tahoma"/>
            <family val="2"/>
          </rPr>
          <t>Dave C-L:</t>
        </r>
        <r>
          <rPr>
            <sz val="8"/>
            <rFont val="Tahoma"/>
            <family val="2"/>
          </rPr>
          <t xml:space="preserve">
Each contribution checked whether it exceeds the maximum DL spectrum</t>
        </r>
      </text>
    </comment>
    <comment ref="BE15" authorId="1">
      <text>
        <r>
          <rPr>
            <b/>
            <sz val="8"/>
            <rFont val="Tahoma"/>
            <family val="2"/>
          </rPr>
          <t>Dave C-L:</t>
        </r>
        <r>
          <rPr>
            <sz val="8"/>
            <rFont val="Tahoma"/>
            <family val="2"/>
          </rPr>
          <t xml:space="preserve">
Each contribution checked whether it exceeds the maximum DL spectrum</t>
        </r>
      </text>
    </comment>
    <comment ref="BD9" authorId="1">
      <text>
        <r>
          <rPr>
            <b/>
            <sz val="8"/>
            <rFont val="Tahoma"/>
            <family val="2"/>
          </rPr>
          <t>Dave C-L:</t>
        </r>
        <r>
          <rPr>
            <sz val="8"/>
            <rFont val="Tahoma"/>
            <family val="2"/>
          </rPr>
          <t xml:space="preserve">
If no groups, just use individual number.  If groups then if there is special user, use one less number of groups and av spectrum efficiency per group, and add the special user, otherwise just use total data and av spectral efficiency</t>
        </r>
      </text>
    </comment>
    <comment ref="BD10" authorId="1">
      <text>
        <r>
          <rPr>
            <b/>
            <sz val="8"/>
            <rFont val="Tahoma"/>
            <family val="2"/>
          </rPr>
          <t>Dave C-L:</t>
        </r>
        <r>
          <rPr>
            <sz val="8"/>
            <rFont val="Tahoma"/>
            <family val="2"/>
          </rPr>
          <t xml:space="preserve">
If no groups, just use individual number.  If groups then if there is special user, use one less number of groups and av spectrum efficiency per group, and add the special user, otherwise just use total data and av spectral efficiency</t>
        </r>
      </text>
    </comment>
    <comment ref="BD11" authorId="1">
      <text>
        <r>
          <rPr>
            <b/>
            <sz val="8"/>
            <rFont val="Tahoma"/>
            <family val="2"/>
          </rPr>
          <t>Dave C-L:</t>
        </r>
        <r>
          <rPr>
            <sz val="8"/>
            <rFont val="Tahoma"/>
            <family val="2"/>
          </rPr>
          <t xml:space="preserve">
If no groups, just use individual number.  If groups then if there is special user, use one less number of groups and av spectrum efficiency per group, and add the special user, otherwise just use total data and av spectral efficiency</t>
        </r>
      </text>
    </comment>
    <comment ref="BD12" authorId="1">
      <text>
        <r>
          <rPr>
            <b/>
            <sz val="8"/>
            <rFont val="Tahoma"/>
            <family val="2"/>
          </rPr>
          <t>Dave C-L:</t>
        </r>
        <r>
          <rPr>
            <sz val="8"/>
            <rFont val="Tahoma"/>
            <family val="2"/>
          </rPr>
          <t xml:space="preserve">
If no groups, just use individual number.  If groups then if there is special user, use one less number of groups and av spectrum efficiency per group, and add the special user, otherwise just use total data and av spectral efficiency</t>
        </r>
      </text>
    </comment>
    <comment ref="BD13" authorId="1">
      <text>
        <r>
          <rPr>
            <b/>
            <sz val="8"/>
            <rFont val="Tahoma"/>
            <family val="2"/>
          </rPr>
          <t>Dave C-L:</t>
        </r>
        <r>
          <rPr>
            <sz val="8"/>
            <rFont val="Tahoma"/>
            <family val="2"/>
          </rPr>
          <t xml:space="preserve">
If no groups, just use individual number.  If groups then if there is special user, use one less number of groups and av spectrum efficiency per group, and add the special user, otherwise just use total data and av spectral efficiency</t>
        </r>
      </text>
    </comment>
    <comment ref="BD14" authorId="1">
      <text>
        <r>
          <rPr>
            <b/>
            <sz val="8"/>
            <rFont val="Tahoma"/>
            <family val="2"/>
          </rPr>
          <t>Dave C-L:</t>
        </r>
        <r>
          <rPr>
            <sz val="8"/>
            <rFont val="Tahoma"/>
            <family val="2"/>
          </rPr>
          <t xml:space="preserve">
If no groups, just use individual number.  If groups then if there is special user, use one less number of groups and av spectrum efficiency per group, and add the special user, otherwise just use total data and av spectral efficiency</t>
        </r>
      </text>
    </comment>
    <comment ref="BD15" authorId="1">
      <text>
        <r>
          <rPr>
            <b/>
            <sz val="8"/>
            <rFont val="Tahoma"/>
            <family val="2"/>
          </rPr>
          <t>Dave C-L:</t>
        </r>
        <r>
          <rPr>
            <sz val="8"/>
            <rFont val="Tahoma"/>
            <family val="2"/>
          </rPr>
          <t xml:space="preserve">
If no groups, just use individual number.  If groups then if there is special user, use one less number of groups and av spectrum efficiency per group, and add the special user, otherwise just use total data and av spectral efficiency</t>
        </r>
      </text>
    </comment>
    <comment ref="AV8" authorId="1">
      <text>
        <r>
          <rPr>
            <b/>
            <sz val="8"/>
            <rFont val="Tahoma"/>
            <family val="2"/>
          </rPr>
          <t>Dave C-L:</t>
        </r>
        <r>
          <rPr>
            <sz val="8"/>
            <rFont val="Tahoma"/>
            <family val="2"/>
          </rPr>
          <t xml:space="preserve">
Each contribution checked whether it exceeds the maximum DL spectrum</t>
        </r>
      </text>
    </comment>
    <comment ref="AW8" authorId="1">
      <text>
        <r>
          <rPr>
            <b/>
            <sz val="8"/>
            <rFont val="Tahoma"/>
            <family val="2"/>
          </rPr>
          <t>Dave C-L:</t>
        </r>
        <r>
          <rPr>
            <sz val="8"/>
            <rFont val="Tahoma"/>
            <family val="2"/>
          </rPr>
          <t xml:space="preserve">
Each contribution checked whether it exceeds the maximum DL spectrum</t>
        </r>
      </text>
    </comment>
    <comment ref="AU8" authorId="1">
      <text>
        <r>
          <rPr>
            <b/>
            <sz val="8"/>
            <rFont val="Tahoma"/>
            <family val="2"/>
          </rPr>
          <t>Dave C-L:</t>
        </r>
        <r>
          <rPr>
            <sz val="8"/>
            <rFont val="Tahoma"/>
            <family val="2"/>
          </rPr>
          <t xml:space="preserve">
If there is a special user, his spectrum need added to one less of the others.  Otherwise just use average spectrum per user for all</t>
        </r>
      </text>
    </comment>
    <comment ref="AW9" authorId="1">
      <text>
        <r>
          <rPr>
            <b/>
            <sz val="8"/>
            <rFont val="Tahoma"/>
            <family val="2"/>
          </rPr>
          <t>Dave C-L:</t>
        </r>
        <r>
          <rPr>
            <sz val="8"/>
            <rFont val="Tahoma"/>
            <family val="2"/>
          </rPr>
          <t xml:space="preserve">
Each contribution checked whether it exceeds the maximum DL spectrum</t>
        </r>
      </text>
    </comment>
    <comment ref="AW10" authorId="1">
      <text>
        <r>
          <rPr>
            <b/>
            <sz val="8"/>
            <rFont val="Tahoma"/>
            <family val="2"/>
          </rPr>
          <t>Dave C-L:</t>
        </r>
        <r>
          <rPr>
            <sz val="8"/>
            <rFont val="Tahoma"/>
            <family val="2"/>
          </rPr>
          <t xml:space="preserve">
Each contribution checked whether it exceeds the maximum DL spectrum</t>
        </r>
      </text>
    </comment>
    <comment ref="AW11" authorId="1">
      <text>
        <r>
          <rPr>
            <b/>
            <sz val="8"/>
            <rFont val="Tahoma"/>
            <family val="2"/>
          </rPr>
          <t>Dave C-L:</t>
        </r>
        <r>
          <rPr>
            <sz val="8"/>
            <rFont val="Tahoma"/>
            <family val="2"/>
          </rPr>
          <t xml:space="preserve">
Each contribution checked whether it exceeds the maximum DL spectrum</t>
        </r>
      </text>
    </comment>
    <comment ref="AW12" authorId="1">
      <text>
        <r>
          <rPr>
            <b/>
            <sz val="8"/>
            <rFont val="Tahoma"/>
            <family val="2"/>
          </rPr>
          <t>Dave C-L:</t>
        </r>
        <r>
          <rPr>
            <sz val="8"/>
            <rFont val="Tahoma"/>
            <family val="2"/>
          </rPr>
          <t xml:space="preserve">
Each contribution checked whether it exceeds the maximum DL spectrum</t>
        </r>
      </text>
    </comment>
    <comment ref="AW13" authorId="1">
      <text>
        <r>
          <rPr>
            <b/>
            <sz val="8"/>
            <rFont val="Tahoma"/>
            <family val="2"/>
          </rPr>
          <t>Dave C-L:</t>
        </r>
        <r>
          <rPr>
            <sz val="8"/>
            <rFont val="Tahoma"/>
            <family val="2"/>
          </rPr>
          <t xml:space="preserve">
Each contribution checked whether it exceeds the maximum DL spectrum</t>
        </r>
      </text>
    </comment>
    <comment ref="AW14" authorId="1">
      <text>
        <r>
          <rPr>
            <b/>
            <sz val="8"/>
            <rFont val="Tahoma"/>
            <family val="2"/>
          </rPr>
          <t>Dave C-L:</t>
        </r>
        <r>
          <rPr>
            <sz val="8"/>
            <rFont val="Tahoma"/>
            <family val="2"/>
          </rPr>
          <t xml:space="preserve">
Each contribution checked whether it exceeds the maximum DL spectrum</t>
        </r>
      </text>
    </comment>
    <comment ref="AW15" authorId="1">
      <text>
        <r>
          <rPr>
            <b/>
            <sz val="8"/>
            <rFont val="Tahoma"/>
            <family val="2"/>
          </rPr>
          <t>Dave C-L:</t>
        </r>
        <r>
          <rPr>
            <sz val="8"/>
            <rFont val="Tahoma"/>
            <family val="2"/>
          </rPr>
          <t xml:space="preserve">
Each contribution checked whether it exceeds the maximum DL spectrum</t>
        </r>
      </text>
    </comment>
    <comment ref="AV9" authorId="1">
      <text>
        <r>
          <rPr>
            <b/>
            <sz val="8"/>
            <rFont val="Tahoma"/>
            <family val="2"/>
          </rPr>
          <t>Dave C-L:</t>
        </r>
        <r>
          <rPr>
            <sz val="8"/>
            <rFont val="Tahoma"/>
            <family val="2"/>
          </rPr>
          <t xml:space="preserve">
Each contribution checked whether it exceeds the maximum DL spectrum</t>
        </r>
      </text>
    </comment>
    <comment ref="AV10" authorId="1">
      <text>
        <r>
          <rPr>
            <b/>
            <sz val="8"/>
            <rFont val="Tahoma"/>
            <family val="2"/>
          </rPr>
          <t>Dave C-L:</t>
        </r>
        <r>
          <rPr>
            <sz val="8"/>
            <rFont val="Tahoma"/>
            <family val="2"/>
          </rPr>
          <t xml:space="preserve">
Each contribution checked whether it exceeds the maximum DL spectrum</t>
        </r>
      </text>
    </comment>
    <comment ref="AV11" authorId="1">
      <text>
        <r>
          <rPr>
            <b/>
            <sz val="8"/>
            <rFont val="Tahoma"/>
            <family val="2"/>
          </rPr>
          <t>Dave C-L:</t>
        </r>
        <r>
          <rPr>
            <sz val="8"/>
            <rFont val="Tahoma"/>
            <family val="2"/>
          </rPr>
          <t xml:space="preserve">
Each contribution checked whether it exceeds the maximum DL spectrum</t>
        </r>
      </text>
    </comment>
    <comment ref="AV12" authorId="1">
      <text>
        <r>
          <rPr>
            <b/>
            <sz val="8"/>
            <rFont val="Tahoma"/>
            <family val="2"/>
          </rPr>
          <t>Dave C-L:</t>
        </r>
        <r>
          <rPr>
            <sz val="8"/>
            <rFont val="Tahoma"/>
            <family val="2"/>
          </rPr>
          <t xml:space="preserve">
Each contribution checked whether it exceeds the maximum DL spectrum</t>
        </r>
      </text>
    </comment>
    <comment ref="AV13" authorId="1">
      <text>
        <r>
          <rPr>
            <b/>
            <sz val="8"/>
            <rFont val="Tahoma"/>
            <family val="2"/>
          </rPr>
          <t>Dave C-L:</t>
        </r>
        <r>
          <rPr>
            <sz val="8"/>
            <rFont val="Tahoma"/>
            <family val="2"/>
          </rPr>
          <t xml:space="preserve">
Each contribution checked whether it exceeds the maximum DL spectrum</t>
        </r>
      </text>
    </comment>
    <comment ref="AV14" authorId="1">
      <text>
        <r>
          <rPr>
            <b/>
            <sz val="8"/>
            <rFont val="Tahoma"/>
            <family val="2"/>
          </rPr>
          <t>Dave C-L:</t>
        </r>
        <r>
          <rPr>
            <sz val="8"/>
            <rFont val="Tahoma"/>
            <family val="2"/>
          </rPr>
          <t xml:space="preserve">
Each contribution checked whether it exceeds the maximum DL spectrum</t>
        </r>
      </text>
    </comment>
    <comment ref="AV15" authorId="1">
      <text>
        <r>
          <rPr>
            <b/>
            <sz val="8"/>
            <rFont val="Tahoma"/>
            <family val="2"/>
          </rPr>
          <t>Dave C-L:</t>
        </r>
        <r>
          <rPr>
            <sz val="8"/>
            <rFont val="Tahoma"/>
            <family val="2"/>
          </rPr>
          <t xml:space="preserve">
Each contribution checked whether it exceeds the maximum DL spectrum</t>
        </r>
      </text>
    </comment>
    <comment ref="AU9" authorId="1">
      <text>
        <r>
          <rPr>
            <b/>
            <sz val="8"/>
            <rFont val="Tahoma"/>
            <family val="2"/>
          </rPr>
          <t>Dave C-L:</t>
        </r>
        <r>
          <rPr>
            <sz val="8"/>
            <rFont val="Tahoma"/>
            <family val="2"/>
          </rPr>
          <t xml:space="preserve">
If there is a special user, his spectrum need added to one less of the others.  Otherwise just use average spectrum per user for all</t>
        </r>
      </text>
    </comment>
    <comment ref="AU10" authorId="1">
      <text>
        <r>
          <rPr>
            <b/>
            <sz val="8"/>
            <rFont val="Tahoma"/>
            <family val="2"/>
          </rPr>
          <t>Dave C-L:</t>
        </r>
        <r>
          <rPr>
            <sz val="8"/>
            <rFont val="Tahoma"/>
            <family val="2"/>
          </rPr>
          <t xml:space="preserve">
If there is a special user, his spectrum need added to one less of the others.  Otherwise just use average spectrum per user for all</t>
        </r>
      </text>
    </comment>
    <comment ref="AU11" authorId="1">
      <text>
        <r>
          <rPr>
            <b/>
            <sz val="8"/>
            <rFont val="Tahoma"/>
            <family val="2"/>
          </rPr>
          <t>Dave C-L:</t>
        </r>
        <r>
          <rPr>
            <sz val="8"/>
            <rFont val="Tahoma"/>
            <family val="2"/>
          </rPr>
          <t xml:space="preserve">
If there is a special user, his spectrum need added to one less of the others.  Otherwise just use average spectrum per user for all</t>
        </r>
      </text>
    </comment>
    <comment ref="AU12" authorId="1">
      <text>
        <r>
          <rPr>
            <b/>
            <sz val="8"/>
            <rFont val="Tahoma"/>
            <family val="2"/>
          </rPr>
          <t>Dave C-L:</t>
        </r>
        <r>
          <rPr>
            <sz val="8"/>
            <rFont val="Tahoma"/>
            <family val="2"/>
          </rPr>
          <t xml:space="preserve">
If there is a special user, his spectrum need added to one less of the others.  Otherwise just use average spectrum per user for all</t>
        </r>
      </text>
    </comment>
    <comment ref="AU13" authorId="1">
      <text>
        <r>
          <rPr>
            <b/>
            <sz val="8"/>
            <rFont val="Tahoma"/>
            <family val="2"/>
          </rPr>
          <t>Dave C-L:</t>
        </r>
        <r>
          <rPr>
            <sz val="8"/>
            <rFont val="Tahoma"/>
            <family val="2"/>
          </rPr>
          <t xml:space="preserve">
If there is a special user, his spectrum need added to one less of the others.  Otherwise just use average spectrum per user for all</t>
        </r>
      </text>
    </comment>
    <comment ref="AU14" authorId="1">
      <text>
        <r>
          <rPr>
            <b/>
            <sz val="8"/>
            <rFont val="Tahoma"/>
            <family val="2"/>
          </rPr>
          <t>Dave C-L:</t>
        </r>
        <r>
          <rPr>
            <sz val="8"/>
            <rFont val="Tahoma"/>
            <family val="2"/>
          </rPr>
          <t xml:space="preserve">
If there is a special user, his spectrum need added to one less of the others.  Otherwise just use average spectrum per user for all</t>
        </r>
      </text>
    </comment>
    <comment ref="AU15" authorId="1">
      <text>
        <r>
          <rPr>
            <b/>
            <sz val="8"/>
            <rFont val="Tahoma"/>
            <family val="2"/>
          </rPr>
          <t>Dave C-L:</t>
        </r>
        <r>
          <rPr>
            <sz val="8"/>
            <rFont val="Tahoma"/>
            <family val="2"/>
          </rPr>
          <t xml:space="preserve">
If there is a special user, his spectrum need added to one less of the others.  Otherwise just use average spectrum per user for all</t>
        </r>
      </text>
    </comment>
  </commentList>
</comments>
</file>

<file path=xl/comments5.xml><?xml version="1.0" encoding="utf-8"?>
<comments xmlns="http://schemas.openxmlformats.org/spreadsheetml/2006/main">
  <authors>
    <author/>
  </authors>
  <commentList>
    <comment ref="A36" authorId="0">
      <text>
        <r>
          <rPr>
            <b/>
            <sz val="8"/>
            <color indexed="8"/>
            <rFont val="Tahoma"/>
            <family val="2"/>
          </rPr>
          <t xml:space="preserve">Dave C-L:
</t>
        </r>
        <r>
          <rPr>
            <sz val="8"/>
            <color indexed="8"/>
            <rFont val="Tahoma"/>
            <family val="2"/>
          </rPr>
          <t xml:space="preserve">Users in an emergency situation - may be higher or lower than normal peak busy hour
</t>
        </r>
      </text>
    </comment>
    <comment ref="A37" authorId="0">
      <text>
        <r>
          <rPr>
            <b/>
            <sz val="8"/>
            <color indexed="8"/>
            <rFont val="Tahoma"/>
            <family val="2"/>
          </rPr>
          <t xml:space="preserve">Dave C-L:
</t>
        </r>
        <r>
          <rPr>
            <sz val="8"/>
            <color indexed="8"/>
            <rFont val="Tahoma"/>
            <family val="2"/>
          </rPr>
          <t xml:space="preserve">If the technology offers true group call, how many groups would this be instead of individuals?
</t>
        </r>
      </text>
    </comment>
    <comment ref="A49" authorId="0">
      <text>
        <r>
          <rPr>
            <b/>
            <sz val="8"/>
            <color indexed="8"/>
            <rFont val="Tahoma"/>
            <family val="2"/>
          </rPr>
          <t xml:space="preserve">Dave C-L:
</t>
        </r>
        <r>
          <rPr>
            <sz val="8"/>
            <color indexed="8"/>
            <rFont val="Tahoma"/>
            <family val="2"/>
          </rPr>
          <t xml:space="preserve">If technology offers true group call, how much more overhead has it than individual transaction?
</t>
        </r>
      </text>
    </comment>
  </commentList>
</comments>
</file>

<file path=xl/sharedStrings.xml><?xml version="1.0" encoding="utf-8"?>
<sst xmlns="http://schemas.openxmlformats.org/spreadsheetml/2006/main" count="1055" uniqueCount="373">
  <si>
    <t>Type of application + services</t>
  </si>
  <si>
    <t>throughput p/s per session</t>
  </si>
  <si>
    <t>use per month per user</t>
  </si>
  <si>
    <t>Number of users</t>
  </si>
  <si>
    <t>mobility (using while moving)</t>
  </si>
  <si>
    <t xml:space="preserve">quality of experience (can there be a hiccup in the connection) </t>
  </si>
  <si>
    <t>Availability/start-up time</t>
  </si>
  <si>
    <t>timeliness/delay in delivering the data (high=no delay)</t>
  </si>
  <si>
    <t>continuous operational availability (mission critical level)</t>
  </si>
  <si>
    <t>peripherals for field units</t>
  </si>
  <si>
    <t>necessary screen for field units</t>
  </si>
  <si>
    <t>security (confidential + integrity)</t>
  </si>
  <si>
    <t>group calls + broadcast</t>
  </si>
  <si>
    <t>urgentie to introduce</t>
  </si>
  <si>
    <t>Transaction per peak hour per user</t>
  </si>
  <si>
    <t>Multiplication factor in emergency</t>
  </si>
  <si>
    <t>Uplink users per cell (peak) for this application</t>
  </si>
  <si>
    <t>Uplink users per cell (emergency)</t>
  </si>
  <si>
    <t>Downlink users per cell (peak) for this application</t>
  </si>
  <si>
    <t>Downlink users per cell (emergency)</t>
  </si>
  <si>
    <t>Groups per cell instead of users (peak)</t>
  </si>
  <si>
    <t>Groups per cell instead of users (emergency)</t>
  </si>
  <si>
    <t>Uplink data per transaction (bytes)</t>
  </si>
  <si>
    <r>
      <t xml:space="preserve">or
</t>
    </r>
    <r>
      <rPr>
        <sz val="10"/>
        <rFont val="Arial"/>
        <family val="2"/>
      </rPr>
      <t>one only!</t>
    </r>
  </si>
  <si>
    <t>Uplink bit rate of transaction
(kbps)</t>
  </si>
  <si>
    <t>X
Length of transaction (mins per hour)</t>
  </si>
  <si>
    <t>Uplink load (peak) kbps</t>
  </si>
  <si>
    <t>Uplink load (emergency) kbps</t>
  </si>
  <si>
    <t>Downlink data per transaction (bytes)</t>
  </si>
  <si>
    <t>Downlink bit rate of transaction
(kbps)</t>
  </si>
  <si>
    <t>Group loading factor</t>
  </si>
  <si>
    <t>Downlink load (peak)</t>
  </si>
  <si>
    <t>Downlink load (emergency)</t>
  </si>
  <si>
    <t>Downlink load (peak) if group call used</t>
  </si>
  <si>
    <t>Downlink load (emergency) if group call used</t>
  </si>
  <si>
    <t>LOCATION DATA</t>
  </si>
  <si>
    <t>A(V)LS data to CCC (persons + vehicles positions)</t>
  </si>
  <si>
    <t>low</t>
  </si>
  <si>
    <t>high</t>
  </si>
  <si>
    <t>medium</t>
  </si>
  <si>
    <t>ready</t>
  </si>
  <si>
    <t>modem/gps receiver/router</t>
  </si>
  <si>
    <t>none</t>
  </si>
  <si>
    <t>no</t>
  </si>
  <si>
    <t>now</t>
  </si>
  <si>
    <t>A(V)LS data return</t>
  </si>
  <si>
    <t>modem/gps receiver</t>
  </si>
  <si>
    <t>graphic</t>
  </si>
  <si>
    <t>yes, small + big groups</t>
  </si>
  <si>
    <t>short (partly already in use)</t>
  </si>
  <si>
    <t>MULTI MEDIA</t>
  </si>
  <si>
    <t>Video from/to CCC for following + intervention</t>
  </si>
  <si>
    <t>medium (emergency vehicles)</t>
  </si>
  <si>
    <t>ready when vehicle is ready</t>
  </si>
  <si>
    <t>medium (has to be in line with speech; max 1 or 2 seconds)</t>
  </si>
  <si>
    <t>modem/router</t>
  </si>
  <si>
    <t>none by sending; graphics when receiving</t>
  </si>
  <si>
    <t>yes, medium number</t>
  </si>
  <si>
    <t>Low quality additional feeds</t>
  </si>
  <si>
    <t>low-medium (depending on quallity)</t>
  </si>
  <si>
    <t>low (but more than above)</t>
  </si>
  <si>
    <t>Video for fixed observation</t>
  </si>
  <si>
    <t>medium (high on hdd)</t>
  </si>
  <si>
    <t>low (mostly enough time to switch on)</t>
  </si>
  <si>
    <t>yes, small number</t>
  </si>
  <si>
    <t>medium (partly already in use)</t>
  </si>
  <si>
    <t>Video on location (disaster or event area) to and from control room - high quality</t>
  </si>
  <si>
    <t>Take along on ad hoc basis</t>
  </si>
  <si>
    <t>high; availability at Golden Hour essential</t>
  </si>
  <si>
    <t>graphic (if receiving also)</t>
  </si>
  <si>
    <t>yes, low number</t>
  </si>
  <si>
    <t>now (partly already in use)</t>
  </si>
  <si>
    <t>Video on location (disaster or event area) to and from control room - low quality</t>
  </si>
  <si>
    <t>Video on location (disaster or event area) for local use</t>
  </si>
  <si>
    <t>medium - high</t>
  </si>
  <si>
    <t>Video conferencing operations</t>
  </si>
  <si>
    <t>medium (high on hdd)/priority needed</t>
  </si>
  <si>
    <t>low (but medium/high if used in crisises)</t>
  </si>
  <si>
    <t>special equipment</t>
  </si>
  <si>
    <t>long</t>
  </si>
  <si>
    <t>Non real time recorded video transmission</t>
  </si>
  <si>
    <t>low (but high when using in cars)</t>
  </si>
  <si>
    <t>Photo broadcast</t>
  </si>
  <si>
    <t>PDA/Smartphone</t>
  </si>
  <si>
    <t>yes, big groups</t>
  </si>
  <si>
    <t>Photo to selected group (e.g. based on location)</t>
  </si>
  <si>
    <t>OFFICE APPLICATIONS</t>
  </si>
  <si>
    <t>PDA PIMsync</t>
  </si>
  <si>
    <t>Mobile workspace + (incl public internet)</t>
  </si>
  <si>
    <t>laptop or tablet</t>
  </si>
  <si>
    <t>DOWNLOAD OPERATIONAL INFORMATION</t>
  </si>
  <si>
    <t>Incident information download (text + images) from CCC to fieldunits + Netcentric working</t>
  </si>
  <si>
    <t>PDA</t>
  </si>
  <si>
    <t>medium (partly already in use for small messages)</t>
  </si>
  <si>
    <t>ANPR update hit list</t>
  </si>
  <si>
    <t>PDA/laptop</t>
  </si>
  <si>
    <t>text</t>
  </si>
  <si>
    <t>Download maps with included information to field units</t>
  </si>
  <si>
    <t>medium / high at confidential applications</t>
  </si>
  <si>
    <t>yes</t>
  </si>
  <si>
    <t>Command &amp; control information incl. task management + briefings</t>
  </si>
  <si>
    <t>medium (high when also operational task information)</t>
  </si>
  <si>
    <t>text/graphic</t>
  </si>
  <si>
    <t>UPLOAD OPERATIONAL INFORMATION</t>
  </si>
  <si>
    <t>Incident information upload (text + images) to CCC + Netcentric working</t>
  </si>
  <si>
    <t>Status information + location</t>
  </si>
  <si>
    <t>medium (during incidents high)</t>
  </si>
  <si>
    <t>radio/PDA/laptop</t>
  </si>
  <si>
    <t>ANPR or speed control automatic upload to data base incl. pictures (temporaly 'fixed' camera's + from vehicles)</t>
  </si>
  <si>
    <t>medium (high on busy roads)</t>
  </si>
  <si>
    <t>high (fixed equipment is constantly on)</t>
  </si>
  <si>
    <t>low, but growing</t>
  </si>
  <si>
    <t>Fixed + high when using driving</t>
  </si>
  <si>
    <t>fixed camera's low. If operational in cars medium</t>
  </si>
  <si>
    <t>graphic in cars</t>
  </si>
  <si>
    <t>Forward scanned documents</t>
  </si>
  <si>
    <t>Reporting incl. pictures etc</t>
  </si>
  <si>
    <t>Upload maps + schemes with included information</t>
  </si>
  <si>
    <t>Patient monitoring (ECC) snapshot to hospital</t>
  </si>
  <si>
    <t>not applicable</t>
  </si>
  <si>
    <t>Patient monitoring (ECC) real time monitoring to hospital</t>
  </si>
  <si>
    <t xml:space="preserve">Monitoring status of security worker (drop detection, stress level, carbon monoxide etc)
</t>
  </si>
  <si>
    <t>Probably partially fire department</t>
  </si>
  <si>
    <t>ONLINE DATA BASE ENQUIRY</t>
  </si>
  <si>
    <t>Operational data base search (own + external)</t>
  </si>
  <si>
    <t>Remote medical database services</t>
  </si>
  <si>
    <t>low (mainly ambulance cars)</t>
  </si>
  <si>
    <t>ANPR checking number plate live on demand</t>
  </si>
  <si>
    <t>Biometric (eg fingerprint) check</t>
  </si>
  <si>
    <t>low; high on the train</t>
  </si>
  <si>
    <t>PDA-like device</t>
  </si>
  <si>
    <t>hit/no hit</t>
  </si>
  <si>
    <t>Cargo data</t>
  </si>
  <si>
    <t>Crash Recovery System (asking information on the spot)</t>
  </si>
  <si>
    <t>low (mainly fire trucks)</t>
  </si>
  <si>
    <t>Crash Recovery System (update to vehicles from data base)</t>
  </si>
  <si>
    <t>medium (fire truck in use can receive a little later)</t>
  </si>
  <si>
    <t>short</t>
  </si>
  <si>
    <t>MISCELLANEOUS</t>
  </si>
  <si>
    <t>Software update online</t>
  </si>
  <si>
    <t>medium (it has to be certain everyone receives, but a bit later is acceptable)</t>
  </si>
  <si>
    <t>low: it has to be certain everyone receives, but a bit later is acceptable</t>
  </si>
  <si>
    <t>GIS maps updates</t>
  </si>
  <si>
    <t>Authomatic telemetrics incl remote controlled devices + nformation from static sensors</t>
  </si>
  <si>
    <t>none at permanent static sensors; high with applications in/on cars</t>
  </si>
  <si>
    <t>medium for controll processes; low while gathering information; high at time-critical applications</t>
  </si>
  <si>
    <t>modem</t>
  </si>
  <si>
    <t>depends on kind of sensor application</t>
  </si>
  <si>
    <t>Hotspot on disaster or event area (e.g in mobile communication centre)</t>
  </si>
  <si>
    <t>extreem high</t>
  </si>
  <si>
    <t>have to be installed</t>
  </si>
  <si>
    <t>Front office - back office applicaties - form filling online with backoffice system etc</t>
  </si>
  <si>
    <t>low (medium if graphics is included)</t>
  </si>
  <si>
    <t>Alarming / paging</t>
  </si>
  <si>
    <t>pager</t>
  </si>
  <si>
    <t>Traffic management system: information on road situations to units</t>
  </si>
  <si>
    <t>Connectivity of abroad assigned force to local ccc</t>
  </si>
  <si>
    <t>SAT COM</t>
  </si>
  <si>
    <t xml:space="preserve"> </t>
  </si>
  <si>
    <t>low:&lt;10x</t>
  </si>
  <si>
    <t>low:&lt; 20%</t>
  </si>
  <si>
    <t>short: &lt;2 years</t>
  </si>
  <si>
    <t>medium:10-30x</t>
  </si>
  <si>
    <t>medium: 20-70%</t>
  </si>
  <si>
    <t>medium: 2-5 years</t>
  </si>
  <si>
    <t>high:&gt;30x</t>
  </si>
  <si>
    <t>high:&gt;70%</t>
  </si>
  <si>
    <t>long: &gt;5 years</t>
  </si>
  <si>
    <t>Most important parameter for this application</t>
  </si>
  <si>
    <t>BxCxD= network capacity indication</t>
  </si>
  <si>
    <t>Second important parameter for this application</t>
  </si>
  <si>
    <t>Third important parameter for this application</t>
  </si>
  <si>
    <t>Short explanation</t>
  </si>
  <si>
    <t>Sending (automaticaly) location information from units to the control centre</t>
  </si>
  <si>
    <t>Sending (automaticaly) location information from the control centre (or software applications) to units (individual + groups)</t>
  </si>
  <si>
    <t>Video information from and to special police units on suspects (hot persuit etc)</t>
  </si>
  <si>
    <t>Extra camera's for observation with lower quality, which can be switched to higher quality when relevant</t>
  </si>
  <si>
    <t>Video information to controlroom or special observation room from a fixed location (most time building under observation)</t>
  </si>
  <si>
    <t>Video information to controlroom or special crisis centre from units on the location and to the units on what is happening; only a few high quality video links</t>
  </si>
  <si>
    <t>Video information to controlroom or special crisis centre from units on the location and to the units on what is happening; some more low quality video links</t>
  </si>
  <si>
    <t>Video information between the commandunit on the location and the units on what is happening; some medium quality video links which are only local</t>
  </si>
  <si>
    <t>Video conferences between management, specialists etc (like in other businesses) + for coordination on the field</t>
  </si>
  <si>
    <t>Sending a selected part from a recorded video in a later stage to controlroom or coordination centre</t>
  </si>
  <si>
    <t>Picture (e.g. from wanted person) to a big group of officers</t>
  </si>
  <si>
    <t>Picture (e.g. from missed child) to those officers which are in the relevant search area</t>
  </si>
  <si>
    <t>The 'normal' applications like mail, agenda search of the public internet etc.</t>
  </si>
  <si>
    <t>The facility to do with a laptop 'on the street' the same as in the office (also the backoffice applications e.g. to fill in a file</t>
  </si>
  <si>
    <t>Information regarding an incident from the controlroom to the fieldunits. Can be text, pictures, images, maps etc.</t>
  </si>
  <si>
    <t>Automatic update from the wanted cars (hit list) for the automatic numberplate recognition application</t>
  </si>
  <si>
    <t>Sending maps with additional information (extra info on buildings, location of officers, routes etc) from the controlroom to the field units</t>
  </si>
  <si>
    <t>Sending all kind of briefing information from the controlroom to the relevant units</t>
  </si>
  <si>
    <t>Information regarding an incident from the fieldunits to the controlroom. Can be text, pictures, images, maps etc.</t>
  </si>
  <si>
    <t>(automatic) sending of status information (on route, arrived, incident closed etc) + location from field units to controlroom</t>
  </si>
  <si>
    <t>ANPR / speed control automatic upload to data base incl. pictures (temporaly 'fixed' camera's + from vehicles)</t>
  </si>
  <si>
    <t>ANPR / speed control application: automatic upload to data base incl. pictures from relevant cars. Info is coming from temporaly 'fixed' camera's + from vehicles equiped with ANPR or speed meassurement equipment</t>
  </si>
  <si>
    <t>Making a scan from document(s) by field units and send that to controlroom or colleaques
Includes medical health care information</t>
  </si>
  <si>
    <t>Making a report (can be pictures, images or map info included) by field units and send that to controlroom or colleaques</t>
  </si>
  <si>
    <t>Sending maps with additional information (extra info on buildings, location of officers, routes etc) from the fieldunits to the controlroom or other field units</t>
  </si>
  <si>
    <t>Sending patient information (e.g.ECC) from ambulance or from the field to hospital: only a limited snapshot</t>
  </si>
  <si>
    <t>Sending patient information (e.g.ECC) from ambulance or from the field to hospital on real time basis</t>
  </si>
  <si>
    <t>Monitoring status of security worker (drop detection, stress level, carbon monoxide etc)</t>
  </si>
  <si>
    <t>Specific Fire application: Fireman are equiped with safety meassurement equipment which will send out a warning when there is a risk for the fireman;
Usually, Fire Brigades will send the information locally to a commander at the scene
Rescue services need to send the data back to a supervisor over the main network</t>
  </si>
  <si>
    <t xml:space="preserve">Data base enquiry by field units from all the backoffice data bases + relevant external data bases </t>
  </si>
  <si>
    <t xml:space="preserve">Data base enquiry by medical field units from the relevant (external) medical data bases </t>
  </si>
  <si>
    <t>ANPR checking number plate live</t>
  </si>
  <si>
    <t>On the spot numberplate control by field units via connection to the car registration data base</t>
  </si>
  <si>
    <t>With special equipment checking biometrics and sending this info to the relevant database to check (hit-check)</t>
  </si>
  <si>
    <t>Data base enquiry by field units from the relevant external data bases with cargo information (by logic cargo numbers)</t>
  </si>
  <si>
    <t>On the spot control by fire units where to use the hydrolic cissor for cutting a car open to resque people (via the car registration data base)</t>
  </si>
  <si>
    <t>From the most common cars the car drawings are stored in the firetruck to save datacommunication. Updates are then needed.</t>
  </si>
  <si>
    <t>Online software updates for the terminals in use</t>
  </si>
  <si>
    <t>Updates from geographical maps which are stored on the terminals</t>
  </si>
  <si>
    <t>Authomatic telemetrics incl remote controlled devices + information from (static) sensors</t>
  </si>
  <si>
    <t>All kind of telemetric information: from and to remote control devices + information from (static) sensors (e.g. observation)</t>
  </si>
  <si>
    <t>A temporally hotspot for local broadband data on a crisis/disaster/investigation area or at a big planned event</t>
  </si>
  <si>
    <t>Front office - back office applicaties</t>
  </si>
  <si>
    <t>The possibility to work 'on the street' with the normal 'in the office' front and backoffice applications</t>
  </si>
  <si>
    <t>Paging function to alarm PSS people (e.g. fire people to go to the fire centre)</t>
  </si>
  <si>
    <t>Information to the field units on which roads to used, blockages etc.</t>
  </si>
  <si>
    <t>Availability for forces from other countries to get in contact with the local controlroom via data communication</t>
  </si>
  <si>
    <t>Some parameters are more relevant for an application than others. This differs per application. The colours indicates the 3 most relevant parameters for a certain application</t>
  </si>
  <si>
    <t>Below are listed the column headings in the 'Matrix' sheet, which are used to calculate the load offered by the various services.</t>
  </si>
  <si>
    <t>The loading is separated into 'peak busy hour', which is the normal highest loaded hour during a normal week, and 'emergency' peaks</t>
  </si>
  <si>
    <t>Emergency peaks are intended to be those where the responders are dealing with a large scale incident.</t>
  </si>
  <si>
    <t>Loading is separated into uplink and downlink, as many applications are asymmetric</t>
  </si>
  <si>
    <t>Data is entered into the white columns, and calculated values are shown in the pale yellow columns.</t>
  </si>
  <si>
    <t>The calculations will give the average throughput required in peak and emergency hours: we need to think how/if we generate an absolute peak figure</t>
  </si>
  <si>
    <t>(some applications will be averaged any way, and some may be throttled back during absolute peaks because of priority, but there may still need to be</t>
  </si>
  <si>
    <t>a way to give a higher absolute peak value).</t>
  </si>
  <si>
    <t xml:space="preserve">Calculations are (number of users) * (transactions per hour) * ((size of transaction) or (bit rate * duration)) for uplink and downlink, peak and emergency </t>
  </si>
  <si>
    <t>conditions, and group vs individual for downlink.</t>
  </si>
  <si>
    <t>Number of transactions per user (who makes use of this application) during the normal daily peak busy hour</t>
  </si>
  <si>
    <t>Reduction factor in emergency</t>
  </si>
  <si>
    <t>Multiplier for how much this will be deprioritised during an emergency.  Some less mission critical applications may be deprioritised by the system, and some will simply be used less by users as their attention will be on other duties.  Initial figures: 1 = 'high' mission critical (no reduction); 0.5 = 50% reduction for 'medium' mission critical; 0.1 = 90% reduction for 'low' mission critical services (all in column I)</t>
  </si>
  <si>
    <t>Number of users that make use of this application on the uplink during the normal daily peak busy hour</t>
  </si>
  <si>
    <t>Number of users that make use of this application on the uplink during a peak emergency event.  Differences from peak busy hour might be that more (or less) users are now within the cell during the event, or that more (or less) users who were already in the cell may now need to make use of it.</t>
  </si>
  <si>
    <t>Number of users that make use of this service on the downlink during the normal daily peak busy hour, assuming that the application uses an individual bearer service.</t>
  </si>
  <si>
    <t>Number of users that make use of this service on the downlink during a peak emergency event assuming that the application makes use of an individual bearer service</t>
  </si>
  <si>
    <t>If the bearer service is group addressed instead of individually addressed, how many separate groups would need to receive the service in peak busy hour conditions</t>
  </si>
  <si>
    <t>If the bearer service is group addressed instead of individually addressed, how many separate groups would need to receive the service in peak emergency conditions</t>
  </si>
  <si>
    <t xml:space="preserve"> (Uplink) Data per transaction (bytes)</t>
  </si>
  <si>
    <t>For one transaction, if a short transaction, how much data is sent.</t>
  </si>
  <si>
    <t>(Column used as a warning.  A transaction should either be counted as a set of fixed length data transactions, or as a streamed transaction of given time and bit rate.  If both are entered, both sets of data will be added together).</t>
  </si>
  <si>
    <t>Bit rate of transaction
(kbps)</t>
  </si>
  <si>
    <t>Alternatively, for long/streaming transactions, what is the bit rate of the transaction.</t>
  </si>
  <si>
    <t>For long/streaming transactions, what is the length of the transaction.</t>
  </si>
  <si>
    <r>
      <t xml:space="preserve">Calculated uplink load in peak busy hour, </t>
    </r>
    <r>
      <rPr>
        <u val="single"/>
        <sz val="10"/>
        <rFont val="Arial"/>
        <family val="2"/>
      </rPr>
      <t>averaged over the hour</t>
    </r>
    <r>
      <rPr>
        <sz val="10"/>
        <rFont val="Arial"/>
        <family val="2"/>
      </rPr>
      <t>.</t>
    </r>
  </si>
  <si>
    <r>
      <t xml:space="preserve">Calculated uplink load in peak emergency conditions, </t>
    </r>
    <r>
      <rPr>
        <u val="single"/>
        <sz val="10"/>
        <rFont val="Arial"/>
        <family val="2"/>
      </rPr>
      <t>averaged over the hour</t>
    </r>
    <r>
      <rPr>
        <sz val="10"/>
        <rFont val="Arial"/>
        <family val="2"/>
      </rPr>
      <t>.</t>
    </r>
  </si>
  <si>
    <t xml:space="preserve"> (Downlink) Data per transaction (bytes)</t>
  </si>
  <si>
    <t>If the service is group addressed, what is the additional overhead.  E.g. '2' indicates that twice as much downlink capacity is used than would be used for an individual transaction (for example, to gain resilience, the transmission is repeated once after its initial transmission).</t>
  </si>
  <si>
    <r>
      <t xml:space="preserve">Calculated downlink load in peak busy hour, </t>
    </r>
    <r>
      <rPr>
        <u val="single"/>
        <sz val="10"/>
        <rFont val="Arial"/>
        <family val="2"/>
      </rPr>
      <t>averaged over the hour</t>
    </r>
    <r>
      <rPr>
        <sz val="10"/>
        <rFont val="Arial"/>
        <family val="2"/>
      </rPr>
      <t xml:space="preserve"> if the transactions use an individually addressed downlink bearer service.</t>
    </r>
  </si>
  <si>
    <r>
      <t xml:space="preserve">Calculated downlink load in peak emergency conditions, </t>
    </r>
    <r>
      <rPr>
        <u val="single"/>
        <sz val="10"/>
        <rFont val="Arial"/>
        <family val="2"/>
      </rPr>
      <t>averaged over the hour</t>
    </r>
    <r>
      <rPr>
        <sz val="10"/>
        <rFont val="Arial"/>
        <family val="2"/>
      </rPr>
      <t xml:space="preserve"> if the transactions use an individually addressed downlink bearer service.</t>
    </r>
  </si>
  <si>
    <r>
      <t xml:space="preserve">Calculated downlink load in peak busy hour, </t>
    </r>
    <r>
      <rPr>
        <u val="single"/>
        <sz val="10"/>
        <rFont val="Arial"/>
        <family val="2"/>
      </rPr>
      <t>averaged over the hour</t>
    </r>
    <r>
      <rPr>
        <sz val="10"/>
        <rFont val="Arial"/>
        <family val="2"/>
      </rPr>
      <t xml:space="preserve"> if the transactions use a group addressed downlink bearer service.</t>
    </r>
  </si>
  <si>
    <r>
      <t xml:space="preserve">Calculated downlink load in peak emergency conditions, </t>
    </r>
    <r>
      <rPr>
        <u val="single"/>
        <sz val="10"/>
        <rFont val="Arial"/>
        <family val="2"/>
      </rPr>
      <t>averaged over the hour</t>
    </r>
    <r>
      <rPr>
        <sz val="10"/>
        <rFont val="Arial"/>
        <family val="2"/>
      </rPr>
      <t xml:space="preserve"> if the transactions use a group addressed downlink bearer service.</t>
    </r>
  </si>
  <si>
    <t>Date</t>
  </si>
  <si>
    <t>Version date</t>
  </si>
  <si>
    <t>History</t>
  </si>
  <si>
    <t>First presentation of LEWP matrix to WG4 109 as TETRA04(11)0070 (pdf format)</t>
  </si>
  <si>
    <t>First proposals for analysis columns added for WG4 110</t>
  </si>
  <si>
    <t xml:space="preserve">Output from first LEWP WG4 joint meeting </t>
  </si>
  <si>
    <t>111109v2</t>
  </si>
  <si>
    <t>Joint meeting output updated with explanations sheet, and with characteristics of extra rows added</t>
  </si>
  <si>
    <t xml:space="preserve">Output from second LEWP WG4 joint meeting </t>
  </si>
  <si>
    <t>111206v2</t>
  </si>
  <si>
    <t xml:space="preserve">Output from second meeting with added characteristics of extra rows added at joint meeting, removal of extra special functions (dropped from analysis) and explanations updated for rows 10, 11, 12, 32, 33 </t>
  </si>
  <si>
    <t>Data values checked and corrected to that uplink data only applies to uplink service, downlink to downlink service, and low quality data figures added to all necessary rows (64kbps);
Comments resized and updated; 
'Reduction factor' change to 'Multiplication factor' for emergencies (numbers can increase or decrease);
'Local' data set to have zero impact in throughput columns for wide area network;
Change history sheet added;
NOTE: Uplink load corresponding to downlink service (acknowledgements etc) and downlink load for uplink service still need to be factored in</t>
  </si>
  <si>
    <t>Minor change to add local video note</t>
  </si>
  <si>
    <t>This working version has data estimates added to see the impact of the estimated numbers.
NOTE: This version is not to be released!</t>
  </si>
  <si>
    <t>Data estimates added following WG4 116, for review.  First WG4 numbered version.</t>
  </si>
  <si>
    <t>s</t>
  </si>
  <si>
    <t>i</t>
  </si>
  <si>
    <t>Spectrum efficiency average over cell</t>
  </si>
  <si>
    <t>bps/Hz</t>
  </si>
  <si>
    <t>x</t>
  </si>
  <si>
    <t>MHz</t>
  </si>
  <si>
    <t>Spectrum efficiency at 2nd incident</t>
  </si>
  <si>
    <t>Spectrum efficiency at !st incident</t>
  </si>
  <si>
    <t>Spectrum required (MHz):</t>
  </si>
  <si>
    <t>DL</t>
  </si>
  <si>
    <t>UL</t>
  </si>
  <si>
    <t>UL peak hour</t>
  </si>
  <si>
    <t>DL peak hour</t>
  </si>
  <si>
    <t>DL peak hour with group call</t>
  </si>
  <si>
    <t>UL emerg. spectrum kHz 
Incident 1 only</t>
  </si>
  <si>
    <t>UL emerg. spectrum kHz 
Two incidents</t>
  </si>
  <si>
    <t>DL emerg. spectrum (with group call) kHz
Incident 1 only</t>
  </si>
  <si>
    <t>DL emerg. spectrum (with group call) kHz
Two incidents</t>
  </si>
  <si>
    <t>DL emerg. spectrum (no group call) kHz
Incident 1 only</t>
  </si>
  <si>
    <t>DL emerg. spectrum (no group call) kHz
Two incidents</t>
  </si>
  <si>
    <t>DL Incident 1 traffic (no group call)</t>
  </si>
  <si>
    <t>kHz</t>
  </si>
  <si>
    <t xml:space="preserve">UL spread traffic spectrum during incident only 
</t>
  </si>
  <si>
    <t>UL Incident 1 traffic spectrum</t>
  </si>
  <si>
    <t>UL indicent 2 traffic spectrum</t>
  </si>
  <si>
    <t>DL Incident 1 traffic spectrum  (group call)</t>
  </si>
  <si>
    <t>DL indicent 2 traffic spectrum  (group call)</t>
  </si>
  <si>
    <t>UL spectrum cap per user for streamed video</t>
  </si>
  <si>
    <t>Spectrum efficiency for single user in unevenly distributed application</t>
  </si>
  <si>
    <t>Downlink load (peak) kbps</t>
  </si>
  <si>
    <t>Downlink load (emergency) kbps</t>
  </si>
  <si>
    <t>Downlink load (peak) if group call used kbps</t>
  </si>
  <si>
    <t>Downlink load (emergency) if group call used kbps</t>
  </si>
  <si>
    <t>u</t>
  </si>
  <si>
    <t>DL spectrum cap per user or group for streamed video</t>
  </si>
  <si>
    <t xml:space="preserve">DL spread traffic spectrum during incident only (group call)
</t>
  </si>
  <si>
    <t>Peak hour: UL spectrum for special one of spread users</t>
  </si>
  <si>
    <t>Single edge of cell user: 
u</t>
  </si>
  <si>
    <t>Peak hour: UL Av. Spectrum per spread user</t>
  </si>
  <si>
    <t>Spectrum efficiency inputs</t>
  </si>
  <si>
    <t>Results</t>
  </si>
  <si>
    <t>Emergency/Incident conditions</t>
  </si>
  <si>
    <t>Normal peak busy hour</t>
  </si>
  <si>
    <t>Uplink</t>
  </si>
  <si>
    <t>Downlink</t>
  </si>
  <si>
    <t>True group call possible</t>
  </si>
  <si>
    <t>Individual transactions only</t>
  </si>
  <si>
    <t>Note: Do not disurb here: entered on spectrum results sheet</t>
  </si>
  <si>
    <t>UL Calculated</t>
  </si>
  <si>
    <t>UL data entry</t>
  </si>
  <si>
    <t>User numbers entry</t>
  </si>
  <si>
    <t>DL data entry</t>
  </si>
  <si>
    <t>DL Calculated</t>
  </si>
  <si>
    <t>User location entry</t>
  </si>
  <si>
    <t>User distri- bution: 
i: incident, 
s: spread over cell, 
x: ignore</t>
  </si>
  <si>
    <t>Calculated spectrum inputs to final results</t>
  </si>
  <si>
    <t>Spectrum results calculated, total and per application</t>
  </si>
  <si>
    <t>DL  indicent 2 traffic (no group call)</t>
  </si>
  <si>
    <t>UL 1 incident</t>
  </si>
  <si>
    <t>UL 2 incidents</t>
  </si>
  <si>
    <t>DL peakbusy hour no incidents, group call</t>
  </si>
  <si>
    <t>UL peak busy hour, no incidents</t>
  </si>
  <si>
    <t>DL  1 incident, group call</t>
  </si>
  <si>
    <t>DL 2  incidents, group call</t>
  </si>
  <si>
    <t>DL peakbusy hour no incidents, no group call</t>
  </si>
  <si>
    <t>DL  1 incident, no group call</t>
  </si>
  <si>
    <t>DL 2  incidents, no group call</t>
  </si>
  <si>
    <t>Data throughput requirements:</t>
  </si>
  <si>
    <t>1 incident</t>
  </si>
  <si>
    <t>2 incidents</t>
  </si>
  <si>
    <t>Peak data rate demand calculations (kbps)</t>
  </si>
  <si>
    <t>kbps:</t>
  </si>
  <si>
    <t>kbps</t>
  </si>
  <si>
    <t>Individual  only</t>
  </si>
  <si>
    <t xml:space="preserve">Group call </t>
  </si>
  <si>
    <t>Calculated numbers: do not enter data in this cell!</t>
  </si>
  <si>
    <t>This is used to determine whether under incident/emergency conditions, the application is being used at the incident, or is used by the 'background' users who are evenly distributed over the cell.  This allows different spectrum efficiencies to be allocated at one or two incidents, plus another for the cell average.
"i" allocates to the incident, "s" is for users distributed over the cell
"x" entered will cause the data to be excluded from the spectrum and data volume calculations, for example for applications carried by other local means.</t>
  </si>
  <si>
    <t>Some applications are generally evenly distributed and are averaged by the process, but can be guaranteed to have a single user at the edge of  cell at some time during the peak hour - such as car chases where the car moves between cells.  Adding "u" in this column will place one of the users at the edge of the cell.</t>
  </si>
  <si>
    <t>Do not enter data in the shaded cells: they are calculated!</t>
  </si>
  <si>
    <t>Spectrum calculations (MHz)</t>
  </si>
  <si>
    <t>Intermediate spectrum calculations (MHz)</t>
  </si>
  <si>
    <t>Data throughput caculations for the scenario (kbps)</t>
  </si>
  <si>
    <t>Key to spectrum entry and results on 'Spectrum results' spreadsheet</t>
  </si>
  <si>
    <t>The spectrum efficiency allows different spectrum efficiencies in bps/Hz to be entered for uplink and downlink for average across cell, incident 1 and incident 2.</t>
  </si>
  <si>
    <t>Additionally, there is an allowance for a 'special' user application which is guaranteed to reach the edge of a call at some time during the busy hour/incident, such as a car chase which will cross cell boundaries.</t>
  </si>
  <si>
    <t>The "Spectrum efficiency for single user in unevenly distributed application" allows the spectrum efficiency for one user of the application to be entered.  This only is applied to streamed video applications.</t>
  </si>
  <si>
    <t>There are also data caps which can apply to streamed video.  This is to allow for the fact that on the uplink, there is limited energy available, so it is not possible for the UE to occupy more than the capped bandwidth.</t>
  </si>
  <si>
    <t>A similar cap is allowed on the dowlink for streamed video: this allows for any upper limit set in the network for the amount of resources available to one application.</t>
  </si>
  <si>
    <t>The results lines are taken from the 'data' spreadsheet, and give the calculated spectrum requirement for UL and DL for the various scenarios, including peak busy hour, and 'emergency' with 1 or 2 incidents.</t>
  </si>
  <si>
    <t>An aggregate data requirement for the applications in the three scenarios is also given.</t>
  </si>
  <si>
    <t>The inputs for user numbers, application data requirements etc are added on the 'Data' spreadsheet.</t>
  </si>
  <si>
    <t>Don't enter data in the shaded cells!</t>
  </si>
  <si>
    <t>Key to numerical portion of matrix and data entry in 'data' spreadsheet</t>
  </si>
  <si>
    <t>Emerg.: UL spectrum per spread user</t>
  </si>
  <si>
    <t>Peak hour: DL spectrum for special one of spread users or groups</t>
  </si>
  <si>
    <t>Emerg.: DL average spectrum per spread user</t>
  </si>
  <si>
    <t>Peak hour: DL average spectrum per spread user</t>
  </si>
  <si>
    <t>Emerg.: DL average spectrum per spread group</t>
  </si>
  <si>
    <t>Peak hour: DL average spectrum per spread group</t>
  </si>
  <si>
    <t>DL spread traffic during incident only (no group call)</t>
  </si>
  <si>
    <t>Spectrum calculations added following WG4 117 and discussion of prototype calculation sheet.
Peak spectrum per user added, plus allowance for single user at edge of cell amongst distributed (spread out) users
Sheets tidied up, so that input spectrum efficiency and results can be seen on one sheet ('Spectrum results')
Explanation of calculations added on 'key' sheet</t>
  </si>
  <si>
    <t>First draft spectrum calculation in working version, not for wide circulation</t>
  </si>
  <si>
    <t>120608(!)</t>
  </si>
  <si>
    <t>Single edge of cell user: 
u:
if present</t>
  </si>
</sst>
</file>

<file path=xl/styles.xml><?xml version="1.0" encoding="utf-8"?>
<styleSheet xmlns="http://schemas.openxmlformats.org/spreadsheetml/2006/main">
  <numFmts count="2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33">
    <font>
      <sz val="10"/>
      <color indexed="8"/>
      <name val="Arial"/>
      <family val="2"/>
    </font>
    <font>
      <sz val="10"/>
      <name val="Arial"/>
      <family val="0"/>
    </font>
    <font>
      <b/>
      <sz val="10"/>
      <color indexed="8"/>
      <name val="Arial"/>
      <family val="2"/>
    </font>
    <font>
      <b/>
      <sz val="10"/>
      <name val="Arial"/>
      <family val="2"/>
    </font>
    <font>
      <b/>
      <sz val="8"/>
      <color indexed="8"/>
      <name val="Tahoma"/>
      <family val="2"/>
    </font>
    <font>
      <sz val="8"/>
      <color indexed="8"/>
      <name val="Tahoma"/>
      <family val="2"/>
    </font>
    <font>
      <b/>
      <i/>
      <u val="single"/>
      <sz val="10"/>
      <color indexed="8"/>
      <name val="Arial"/>
      <family val="2"/>
    </font>
    <font>
      <b/>
      <i/>
      <u val="single"/>
      <sz val="10"/>
      <name val="Arial"/>
      <family val="2"/>
    </font>
    <font>
      <i/>
      <u val="single"/>
      <sz val="10"/>
      <color indexed="8"/>
      <name val="Arial"/>
      <family val="2"/>
    </font>
    <font>
      <i/>
      <u val="single"/>
      <sz val="10"/>
      <name val="Arial"/>
      <family val="2"/>
    </font>
    <font>
      <i/>
      <sz val="10"/>
      <name val="Arial"/>
      <family val="2"/>
    </font>
    <font>
      <u val="single"/>
      <sz val="10"/>
      <name val="Arial"/>
      <family val="2"/>
    </font>
    <font>
      <i/>
      <sz val="14"/>
      <name val="Arial"/>
      <family val="2"/>
    </font>
    <font>
      <b/>
      <i/>
      <sz val="14"/>
      <name val="Arial"/>
      <family val="2"/>
    </font>
    <font>
      <b/>
      <i/>
      <sz val="12"/>
      <name val="Arial"/>
      <family val="2"/>
    </font>
    <font>
      <sz val="8"/>
      <name val="Tahoma"/>
      <family val="2"/>
    </font>
    <font>
      <b/>
      <sz val="8"/>
      <name val="Tahom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8"/>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50"/>
        <bgColor indexed="64"/>
      </patternFill>
    </fill>
    <fill>
      <patternFill patternType="solid">
        <fgColor indexed="27"/>
        <bgColor indexed="64"/>
      </patternFill>
    </fill>
    <fill>
      <patternFill patternType="solid">
        <fgColor indexed="57"/>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color indexed="63"/>
      </top>
      <bottom style="medium">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thin">
        <color indexed="8"/>
      </left>
      <right style="thin">
        <color indexed="8"/>
      </right>
      <top style="thin">
        <color indexed="8"/>
      </top>
      <bottom style="thin"/>
    </border>
    <border>
      <left style="medium"/>
      <right style="medium"/>
      <top style="medium"/>
      <bottom style="medium"/>
    </border>
    <border>
      <left style="medium"/>
      <right style="thin">
        <color indexed="8"/>
      </right>
      <top>
        <color indexed="63"/>
      </top>
      <bottom>
        <color indexed="63"/>
      </bottom>
    </border>
    <border>
      <left style="medium"/>
      <right style="thin"/>
      <top>
        <color indexed="63"/>
      </top>
      <bottom>
        <color indexed="63"/>
      </bottom>
    </border>
    <border>
      <left style="medium"/>
      <right style="thin">
        <color indexed="8"/>
      </right>
      <top>
        <color indexed="63"/>
      </top>
      <bottom style="medium"/>
    </border>
    <border>
      <left style="medium"/>
      <right style="medium"/>
      <top style="medium"/>
      <bottom>
        <color indexed="63"/>
      </bottom>
    </border>
    <border>
      <left style="thin">
        <color indexed="8"/>
      </left>
      <right style="thin">
        <color indexed="8"/>
      </right>
      <top>
        <color indexed="63"/>
      </top>
      <bottom style="mediu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thin">
        <color indexed="8"/>
      </left>
      <right style="medium"/>
      <top>
        <color indexed="63"/>
      </top>
      <bottom style="medium"/>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thin"/>
    </border>
    <border>
      <left style="thin">
        <color indexed="8"/>
      </left>
      <right style="medium"/>
      <top style="thin">
        <color indexed="8"/>
      </top>
      <bottom style="thin"/>
    </border>
    <border>
      <left style="medium"/>
      <right style="thin">
        <color indexed="8"/>
      </right>
      <top style="thin">
        <color indexed="8"/>
      </top>
      <bottom>
        <color indexed="63"/>
      </bottom>
    </border>
    <border>
      <left style="thin">
        <color indexed="8"/>
      </left>
      <right style="medium"/>
      <top style="thin">
        <color indexed="8"/>
      </top>
      <bottom>
        <color indexed="63"/>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medium"/>
      <top>
        <color indexed="63"/>
      </top>
      <bottom style="thin">
        <color indexed="8"/>
      </bottom>
    </border>
    <border>
      <left style="medium"/>
      <right style="medium"/>
      <top style="thin">
        <color indexed="8"/>
      </top>
      <bottom style="thin">
        <color indexed="8"/>
      </bottom>
    </border>
    <border>
      <left style="medium"/>
      <right style="medium"/>
      <top style="thin">
        <color indexed="8"/>
      </top>
      <bottom style="thin"/>
    </border>
    <border>
      <left style="medium"/>
      <right style="medium"/>
      <top style="thin">
        <color indexed="8"/>
      </top>
      <bottom>
        <color indexed="63"/>
      </bottom>
    </border>
    <border>
      <left style="medium"/>
      <right style="medium"/>
      <top style="thin"/>
      <bottom style="thin"/>
    </border>
    <border>
      <left style="medium"/>
      <right style="medium"/>
      <top style="thin">
        <color indexed="8"/>
      </top>
      <bottom style="medium"/>
    </border>
    <border>
      <left style="thin"/>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1" fillId="0" borderId="0" applyFill="0" applyBorder="0" applyAlignment="0" applyProtection="0"/>
    <xf numFmtId="0" fontId="30" fillId="0" borderId="0" applyNumberFormat="0" applyFill="0" applyBorder="0" applyAlignment="0" applyProtection="0"/>
    <xf numFmtId="0" fontId="2" fillId="0" borderId="9" applyNumberFormat="0" applyFill="0" applyAlignment="0" applyProtection="0"/>
    <xf numFmtId="0" fontId="31" fillId="0" borderId="0" applyNumberFormat="0" applyFill="0" applyBorder="0" applyAlignment="0" applyProtection="0"/>
  </cellStyleXfs>
  <cellXfs count="471">
    <xf numFmtId="0" fontId="0" fillId="0" borderId="0" xfId="0" applyAlignment="1">
      <alignment/>
    </xf>
    <xf numFmtId="0" fontId="1" fillId="0" borderId="0" xfId="0" applyFont="1" applyAlignment="1">
      <alignment vertical="top" wrapText="1"/>
    </xf>
    <xf numFmtId="0" fontId="1" fillId="0" borderId="0" xfId="0" applyFont="1" applyAlignment="1">
      <alignment horizontal="center" vertical="top" wrapText="1"/>
    </xf>
    <xf numFmtId="2" fontId="1" fillId="0" borderId="0" xfId="0" applyNumberFormat="1" applyFont="1" applyAlignment="1">
      <alignment horizontal="center" vertical="top" wrapText="1"/>
    </xf>
    <xf numFmtId="1" fontId="1" fillId="0" borderId="0" xfId="0" applyNumberFormat="1" applyFont="1" applyAlignment="1">
      <alignment horizontal="center" vertical="top" wrapText="1"/>
    </xf>
    <xf numFmtId="0" fontId="2" fillId="0" borderId="10" xfId="0" applyFont="1" applyBorder="1" applyAlignment="1">
      <alignment vertical="top" wrapText="1"/>
    </xf>
    <xf numFmtId="0" fontId="3" fillId="0" borderId="0" xfId="0" applyFont="1" applyAlignment="1">
      <alignment vertical="top" wrapText="1"/>
    </xf>
    <xf numFmtId="0" fontId="6" fillId="24" borderId="11" xfId="0" applyFont="1" applyFill="1" applyBorder="1" applyAlignment="1">
      <alignment vertical="top" wrapText="1"/>
    </xf>
    <xf numFmtId="0" fontId="0" fillId="24" borderId="11" xfId="0" applyFont="1" applyFill="1" applyBorder="1" applyAlignment="1">
      <alignment vertical="top" wrapText="1"/>
    </xf>
    <xf numFmtId="0" fontId="1" fillId="24" borderId="0" xfId="0" applyFont="1" applyFill="1" applyBorder="1" applyAlignment="1">
      <alignment horizontal="center" vertical="top" wrapText="1"/>
    </xf>
    <xf numFmtId="2" fontId="1" fillId="24" borderId="12" xfId="0" applyNumberFormat="1" applyFont="1" applyFill="1" applyBorder="1" applyAlignment="1">
      <alignment horizontal="center" vertical="top" wrapText="1"/>
    </xf>
    <xf numFmtId="1" fontId="1" fillId="24" borderId="0" xfId="0" applyNumberFormat="1" applyFont="1" applyFill="1" applyBorder="1" applyAlignment="1">
      <alignment horizontal="center" vertical="top" wrapText="1"/>
    </xf>
    <xf numFmtId="2" fontId="1" fillId="24" borderId="0" xfId="0" applyNumberFormat="1" applyFont="1" applyFill="1" applyBorder="1" applyAlignment="1">
      <alignment horizontal="center" vertical="top" wrapText="1"/>
    </xf>
    <xf numFmtId="0" fontId="1" fillId="24" borderId="0" xfId="0" applyFont="1" applyFill="1" applyAlignment="1">
      <alignment vertical="top" wrapText="1"/>
    </xf>
    <xf numFmtId="0" fontId="0" fillId="0" borderId="11" xfId="0" applyFont="1" applyBorder="1" applyAlignment="1">
      <alignment vertical="top" wrapText="1"/>
    </xf>
    <xf numFmtId="0" fontId="0" fillId="25" borderId="11" xfId="0" applyFont="1" applyFill="1" applyBorder="1" applyAlignment="1">
      <alignment vertical="top" wrapText="1"/>
    </xf>
    <xf numFmtId="0" fontId="0" fillId="26" borderId="11" xfId="0" applyFont="1" applyFill="1" applyBorder="1" applyAlignment="1">
      <alignment vertical="top" wrapText="1"/>
    </xf>
    <xf numFmtId="0" fontId="0" fillId="27" borderId="11" xfId="0" applyFont="1" applyFill="1" applyBorder="1" applyAlignment="1">
      <alignment vertical="top" wrapText="1"/>
    </xf>
    <xf numFmtId="0" fontId="0" fillId="0" borderId="10" xfId="0" applyFont="1" applyBorder="1" applyAlignment="1">
      <alignment vertical="top" wrapText="1"/>
    </xf>
    <xf numFmtId="0" fontId="1" fillId="0" borderId="0" xfId="0" applyFont="1" applyBorder="1" applyAlignment="1">
      <alignment horizontal="center" vertical="top" wrapText="1"/>
    </xf>
    <xf numFmtId="0" fontId="3" fillId="0" borderId="0" xfId="0" applyFont="1" applyBorder="1" applyAlignment="1">
      <alignment horizontal="center" vertical="top" wrapText="1"/>
    </xf>
    <xf numFmtId="2" fontId="1" fillId="28" borderId="12" xfId="0" applyNumberFormat="1" applyFont="1" applyFill="1" applyBorder="1" applyAlignment="1">
      <alignment horizontal="center" vertical="top" wrapText="1"/>
    </xf>
    <xf numFmtId="1" fontId="1" fillId="0" borderId="0" xfId="0" applyNumberFormat="1" applyFont="1" applyBorder="1" applyAlignment="1">
      <alignment horizontal="center" vertical="top" wrapText="1"/>
    </xf>
    <xf numFmtId="2" fontId="1" fillId="0" borderId="0" xfId="0" applyNumberFormat="1" applyFont="1" applyBorder="1" applyAlignment="1">
      <alignment horizontal="center" vertical="top" wrapText="1"/>
    </xf>
    <xf numFmtId="2" fontId="1" fillId="28" borderId="0" xfId="0" applyNumberFormat="1" applyFont="1" applyFill="1" applyBorder="1" applyAlignment="1">
      <alignment horizontal="center" vertical="top" wrapText="1"/>
    </xf>
    <xf numFmtId="0" fontId="0" fillId="0" borderId="11" xfId="0" applyFont="1" applyFill="1" applyBorder="1" applyAlignment="1">
      <alignment vertical="top" wrapText="1"/>
    </xf>
    <xf numFmtId="0" fontId="7" fillId="24" borderId="0" xfId="0" applyFont="1" applyFill="1" applyBorder="1" applyAlignment="1">
      <alignment horizontal="center" vertical="top" wrapText="1"/>
    </xf>
    <xf numFmtId="2" fontId="7" fillId="24" borderId="12" xfId="0" applyNumberFormat="1" applyFont="1" applyFill="1" applyBorder="1" applyAlignment="1">
      <alignment horizontal="center" vertical="top" wrapText="1"/>
    </xf>
    <xf numFmtId="1" fontId="7" fillId="24" borderId="0" xfId="0" applyNumberFormat="1" applyFont="1" applyFill="1" applyBorder="1" applyAlignment="1">
      <alignment horizontal="center" vertical="top" wrapText="1"/>
    </xf>
    <xf numFmtId="2" fontId="7" fillId="24" borderId="0" xfId="0" applyNumberFormat="1" applyFont="1" applyFill="1" applyBorder="1" applyAlignment="1">
      <alignment horizontal="center" vertical="top" wrapText="1"/>
    </xf>
    <xf numFmtId="0" fontId="7" fillId="24" borderId="0" xfId="0" applyFont="1" applyFill="1" applyAlignment="1">
      <alignment vertical="top" wrapText="1"/>
    </xf>
    <xf numFmtId="0" fontId="8" fillId="24" borderId="11" xfId="0" applyFont="1" applyFill="1" applyBorder="1" applyAlignment="1">
      <alignment vertical="top" wrapText="1"/>
    </xf>
    <xf numFmtId="0" fontId="9" fillId="24" borderId="0" xfId="0" applyFont="1" applyFill="1" applyBorder="1" applyAlignment="1">
      <alignment horizontal="center" vertical="top" wrapText="1"/>
    </xf>
    <xf numFmtId="2" fontId="9" fillId="24" borderId="12" xfId="0" applyNumberFormat="1" applyFont="1" applyFill="1" applyBorder="1" applyAlignment="1">
      <alignment horizontal="center" vertical="top" wrapText="1"/>
    </xf>
    <xf numFmtId="1" fontId="9" fillId="24" borderId="0" xfId="0" applyNumberFormat="1" applyFont="1" applyFill="1" applyBorder="1" applyAlignment="1">
      <alignment horizontal="center" vertical="top" wrapText="1"/>
    </xf>
    <xf numFmtId="2" fontId="9" fillId="24" borderId="0" xfId="0" applyNumberFormat="1" applyFont="1" applyFill="1" applyBorder="1" applyAlignment="1">
      <alignment horizontal="center" vertical="top" wrapText="1"/>
    </xf>
    <xf numFmtId="0" fontId="9" fillId="24" borderId="0" xfId="0" applyFont="1" applyFill="1" applyAlignment="1">
      <alignment vertical="top" wrapText="1"/>
    </xf>
    <xf numFmtId="0" fontId="0" fillId="0" borderId="13" xfId="0" applyFont="1" applyBorder="1" applyAlignment="1">
      <alignment vertical="top" wrapText="1"/>
    </xf>
    <xf numFmtId="0" fontId="0" fillId="27" borderId="13" xfId="0" applyFont="1" applyFill="1" applyBorder="1" applyAlignment="1">
      <alignment vertical="top" wrapText="1"/>
    </xf>
    <xf numFmtId="0" fontId="0" fillId="26" borderId="13" xfId="0" applyFont="1" applyFill="1" applyBorder="1" applyAlignment="1">
      <alignment vertical="top" wrapText="1"/>
    </xf>
    <xf numFmtId="0" fontId="0" fillId="25" borderId="13" xfId="0" applyFont="1" applyFill="1" applyBorder="1" applyAlignment="1">
      <alignment vertical="top" wrapText="1"/>
    </xf>
    <xf numFmtId="0" fontId="0" fillId="0" borderId="14" xfId="0" applyFont="1" applyBorder="1" applyAlignment="1">
      <alignment vertical="top" wrapText="1"/>
    </xf>
    <xf numFmtId="0" fontId="3" fillId="24" borderId="0" xfId="0" applyFont="1" applyFill="1" applyBorder="1" applyAlignment="1">
      <alignment horizontal="center" vertical="top" wrapText="1"/>
    </xf>
    <xf numFmtId="0" fontId="1" fillId="0" borderId="0" xfId="0" applyFont="1" applyFill="1" applyBorder="1" applyAlignment="1">
      <alignment horizontal="center" vertical="top" wrapText="1"/>
    </xf>
    <xf numFmtId="1" fontId="1" fillId="0" borderId="0" xfId="0" applyNumberFormat="1" applyFont="1" applyFill="1" applyBorder="1" applyAlignment="1">
      <alignment horizontal="center" vertical="top" wrapText="1"/>
    </xf>
    <xf numFmtId="2" fontId="1" fillId="0" borderId="0" xfId="0" applyNumberFormat="1" applyFont="1" applyFill="1" applyBorder="1" applyAlignment="1">
      <alignment horizontal="center" vertical="top" wrapText="1"/>
    </xf>
    <xf numFmtId="0" fontId="1" fillId="0" borderId="0" xfId="0" applyFont="1" applyFill="1" applyAlignment="1">
      <alignment vertical="top" wrapText="1"/>
    </xf>
    <xf numFmtId="0" fontId="0" fillId="0" borderId="10" xfId="0" applyFont="1" applyFill="1" applyBorder="1" applyAlignment="1">
      <alignment vertical="top" wrapText="1"/>
    </xf>
    <xf numFmtId="0" fontId="0" fillId="0" borderId="0" xfId="0" applyFont="1" applyFill="1" applyBorder="1" applyAlignment="1">
      <alignment vertical="top" wrapText="1"/>
    </xf>
    <xf numFmtId="0" fontId="1" fillId="0" borderId="15" xfId="0" applyFont="1" applyFill="1" applyBorder="1" applyAlignment="1">
      <alignment horizontal="center" vertical="top" wrapText="1"/>
    </xf>
    <xf numFmtId="0" fontId="3" fillId="0" borderId="15" xfId="0" applyFont="1" applyBorder="1" applyAlignment="1">
      <alignment horizontal="center" vertical="top" wrapText="1"/>
    </xf>
    <xf numFmtId="1" fontId="1" fillId="0" borderId="15" xfId="0" applyNumberFormat="1" applyFont="1" applyFill="1" applyBorder="1" applyAlignment="1">
      <alignment horizontal="center" vertical="top" wrapText="1"/>
    </xf>
    <xf numFmtId="2" fontId="1" fillId="0" borderId="15" xfId="0" applyNumberFormat="1" applyFont="1" applyFill="1" applyBorder="1" applyAlignment="1">
      <alignment horizontal="center" vertical="top" wrapText="1"/>
    </xf>
    <xf numFmtId="2" fontId="1" fillId="28" borderId="16" xfId="0" applyNumberFormat="1" applyFont="1" applyFill="1" applyBorder="1" applyAlignment="1">
      <alignment horizontal="center" vertical="top" wrapText="1"/>
    </xf>
    <xf numFmtId="2" fontId="1" fillId="28" borderId="17" xfId="0" applyNumberFormat="1" applyFont="1" applyFill="1" applyBorder="1" applyAlignment="1">
      <alignment horizontal="center" vertical="top" wrapText="1"/>
    </xf>
    <xf numFmtId="0" fontId="0" fillId="0" borderId="0" xfId="0" applyFont="1" applyBorder="1" applyAlignment="1">
      <alignment vertical="top" wrapText="1"/>
    </xf>
    <xf numFmtId="1" fontId="0" fillId="0" borderId="0" xfId="0" applyNumberFormat="1" applyFont="1" applyBorder="1" applyAlignment="1">
      <alignment vertical="top" wrapText="1"/>
    </xf>
    <xf numFmtId="1" fontId="3" fillId="0" borderId="0" xfId="0" applyNumberFormat="1" applyFont="1" applyAlignment="1">
      <alignment horizontal="left" vertical="top"/>
    </xf>
    <xf numFmtId="1" fontId="1" fillId="0" borderId="0" xfId="0" applyNumberFormat="1" applyFont="1" applyAlignment="1">
      <alignment vertical="top" wrapText="1"/>
    </xf>
    <xf numFmtId="0" fontId="1" fillId="27" borderId="11" xfId="0" applyFont="1" applyFill="1" applyBorder="1" applyAlignment="1">
      <alignment vertical="top" wrapText="1"/>
    </xf>
    <xf numFmtId="0" fontId="1" fillId="25" borderId="11" xfId="0" applyFont="1" applyFill="1" applyBorder="1" applyAlignment="1">
      <alignment vertical="top" wrapText="1"/>
    </xf>
    <xf numFmtId="0" fontId="1" fillId="26" borderId="11" xfId="0" applyFont="1" applyFill="1" applyBorder="1" applyAlignment="1">
      <alignment vertical="top" wrapText="1"/>
    </xf>
    <xf numFmtId="0" fontId="0" fillId="0" borderId="0" xfId="0" applyAlignment="1">
      <alignment wrapText="1"/>
    </xf>
    <xf numFmtId="0" fontId="3" fillId="0" borderId="11" xfId="0" applyFont="1" applyBorder="1" applyAlignment="1">
      <alignment horizontal="center" wrapText="1"/>
    </xf>
    <xf numFmtId="0" fontId="6" fillId="24" borderId="10" xfId="0" applyFont="1" applyFill="1" applyBorder="1" applyAlignment="1">
      <alignment vertical="top" wrapText="1"/>
    </xf>
    <xf numFmtId="0" fontId="0" fillId="24" borderId="11" xfId="0" applyFill="1" applyBorder="1" applyAlignment="1">
      <alignment wrapText="1"/>
    </xf>
    <xf numFmtId="0" fontId="0" fillId="0" borderId="11" xfId="0" applyFont="1" applyBorder="1" applyAlignment="1">
      <alignment wrapText="1"/>
    </xf>
    <xf numFmtId="0" fontId="0" fillId="0" borderId="0" xfId="0" applyBorder="1" applyAlignment="1">
      <alignment/>
    </xf>
    <xf numFmtId="0" fontId="0" fillId="0" borderId="0" xfId="0" applyAlignment="1">
      <alignment vertical="top" wrapText="1"/>
    </xf>
    <xf numFmtId="0" fontId="3" fillId="0" borderId="0" xfId="0" applyFont="1" applyBorder="1" applyAlignment="1">
      <alignment/>
    </xf>
    <xf numFmtId="0" fontId="1" fillId="0" borderId="0" xfId="0" applyFont="1" applyBorder="1" applyAlignment="1">
      <alignment/>
    </xf>
    <xf numFmtId="0" fontId="1" fillId="0" borderId="0" xfId="0" applyFont="1" applyFill="1" applyBorder="1" applyAlignment="1">
      <alignment/>
    </xf>
    <xf numFmtId="2" fontId="1" fillId="0" borderId="0" xfId="0" applyNumberFormat="1" applyFont="1" applyFill="1" applyBorder="1" applyAlignment="1">
      <alignment horizontal="left" vertical="top"/>
    </xf>
    <xf numFmtId="0" fontId="10" fillId="0" borderId="0" xfId="0" applyFont="1" applyAlignment="1">
      <alignment vertical="top" wrapText="1"/>
    </xf>
    <xf numFmtId="2" fontId="3" fillId="0" borderId="0" xfId="0" applyNumberFormat="1" applyFont="1" applyBorder="1" applyAlignment="1">
      <alignment horizontal="center" vertical="top" wrapText="1"/>
    </xf>
    <xf numFmtId="1" fontId="3" fillId="0" borderId="0" xfId="0" applyNumberFormat="1" applyFont="1" applyBorder="1" applyAlignment="1">
      <alignment horizontal="center" vertical="top" wrapText="1"/>
    </xf>
    <xf numFmtId="0" fontId="1" fillId="0" borderId="0" xfId="0" applyFont="1" applyAlignment="1">
      <alignment horizontal="left"/>
    </xf>
    <xf numFmtId="0" fontId="1" fillId="0" borderId="0" xfId="0" applyFont="1" applyAlignment="1">
      <alignment horizontal="left" vertical="top"/>
    </xf>
    <xf numFmtId="0" fontId="0" fillId="0" borderId="0" xfId="0" applyAlignment="1">
      <alignment horizontal="right"/>
    </xf>
    <xf numFmtId="0" fontId="3" fillId="0" borderId="0" xfId="0" applyFont="1" applyAlignment="1">
      <alignment horizontal="center"/>
    </xf>
    <xf numFmtId="0" fontId="3" fillId="0" borderId="0" xfId="0" applyFont="1" applyAlignment="1">
      <alignment horizontal="center" wrapText="1"/>
    </xf>
    <xf numFmtId="15" fontId="0" fillId="0" borderId="0" xfId="0" applyNumberFormat="1" applyAlignment="1">
      <alignment/>
    </xf>
    <xf numFmtId="0" fontId="1" fillId="0" borderId="0" xfId="0" applyFont="1" applyAlignment="1">
      <alignment wrapText="1"/>
    </xf>
    <xf numFmtId="0" fontId="1" fillId="0" borderId="0" xfId="0" applyFont="1" applyBorder="1" applyAlignment="1">
      <alignment vertical="top" wrapText="1"/>
    </xf>
    <xf numFmtId="0" fontId="0" fillId="0" borderId="16" xfId="0" applyFont="1" applyFill="1" applyBorder="1" applyAlignment="1">
      <alignment vertical="top" wrapText="1"/>
    </xf>
    <xf numFmtId="0" fontId="0" fillId="25" borderId="16" xfId="0" applyFont="1" applyFill="1" applyBorder="1" applyAlignment="1">
      <alignment vertical="top" wrapText="1"/>
    </xf>
    <xf numFmtId="0" fontId="0" fillId="27" borderId="16" xfId="0" applyFont="1" applyFill="1" applyBorder="1" applyAlignment="1">
      <alignment vertical="top" wrapText="1"/>
    </xf>
    <xf numFmtId="0" fontId="0" fillId="26" borderId="16" xfId="0" applyFont="1" applyFill="1" applyBorder="1" applyAlignment="1">
      <alignment vertical="top" wrapText="1"/>
    </xf>
    <xf numFmtId="0" fontId="0" fillId="0" borderId="18" xfId="0" applyFont="1" applyFill="1" applyBorder="1" applyAlignment="1">
      <alignment vertical="top" wrapText="1"/>
    </xf>
    <xf numFmtId="0" fontId="0" fillId="27" borderId="18" xfId="0" applyFont="1" applyFill="1" applyBorder="1" applyAlignment="1">
      <alignment vertical="top" wrapText="1"/>
    </xf>
    <xf numFmtId="0" fontId="0" fillId="25" borderId="18" xfId="0" applyFont="1" applyFill="1" applyBorder="1" applyAlignment="1">
      <alignment vertical="top" wrapText="1"/>
    </xf>
    <xf numFmtId="0" fontId="0" fillId="26" borderId="18" xfId="0" applyFont="1" applyFill="1" applyBorder="1" applyAlignment="1">
      <alignment vertical="top" wrapText="1"/>
    </xf>
    <xf numFmtId="0" fontId="0" fillId="0" borderId="18" xfId="0" applyFont="1" applyBorder="1" applyAlignment="1">
      <alignment vertical="top" wrapText="1"/>
    </xf>
    <xf numFmtId="0" fontId="0" fillId="0" borderId="19" xfId="0" applyFont="1" applyBorder="1" applyAlignment="1">
      <alignment vertical="top" wrapText="1"/>
    </xf>
    <xf numFmtId="0" fontId="1" fillId="0" borderId="20" xfId="0" applyFont="1" applyBorder="1" applyAlignment="1">
      <alignment horizontal="center" vertical="top" wrapText="1"/>
    </xf>
    <xf numFmtId="2" fontId="1" fillId="28" borderId="20" xfId="0" applyNumberFormat="1" applyFont="1" applyFill="1" applyBorder="1" applyAlignment="1">
      <alignment horizontal="center" vertical="top" wrapText="1"/>
    </xf>
    <xf numFmtId="2" fontId="1" fillId="28" borderId="21" xfId="0" applyNumberFormat="1" applyFont="1" applyFill="1" applyBorder="1" applyAlignment="1">
      <alignment horizontal="center" vertical="top" wrapText="1"/>
    </xf>
    <xf numFmtId="2" fontId="1" fillId="0" borderId="22" xfId="0" applyNumberFormat="1" applyFont="1" applyBorder="1" applyAlignment="1">
      <alignment horizontal="center" vertical="top" wrapText="1"/>
    </xf>
    <xf numFmtId="2" fontId="1" fillId="0" borderId="0" xfId="0" applyNumberFormat="1" applyFont="1" applyAlignment="1">
      <alignment vertical="top" wrapText="1"/>
    </xf>
    <xf numFmtId="2" fontId="1" fillId="0" borderId="0" xfId="0" applyNumberFormat="1" applyFont="1" applyBorder="1" applyAlignment="1">
      <alignment vertical="top" wrapText="1"/>
    </xf>
    <xf numFmtId="0" fontId="0" fillId="0" borderId="16" xfId="0" applyFont="1" applyBorder="1" applyAlignment="1">
      <alignment vertical="top" wrapText="1"/>
    </xf>
    <xf numFmtId="2" fontId="1" fillId="24" borderId="23" xfId="0" applyNumberFormat="1" applyFont="1" applyFill="1" applyBorder="1" applyAlignment="1">
      <alignment vertical="top" wrapText="1"/>
    </xf>
    <xf numFmtId="2" fontId="1" fillId="24" borderId="0" xfId="0" applyNumberFormat="1" applyFont="1" applyFill="1" applyBorder="1" applyAlignment="1">
      <alignment vertical="top" wrapText="1"/>
    </xf>
    <xf numFmtId="2" fontId="1" fillId="24" borderId="20" xfId="0" applyNumberFormat="1" applyFont="1" applyFill="1" applyBorder="1" applyAlignment="1">
      <alignment vertical="top" wrapText="1"/>
    </xf>
    <xf numFmtId="2" fontId="7" fillId="24" borderId="23" xfId="0" applyNumberFormat="1" applyFont="1" applyFill="1" applyBorder="1" applyAlignment="1">
      <alignment vertical="top" wrapText="1"/>
    </xf>
    <xf numFmtId="2" fontId="7" fillId="24" borderId="0" xfId="0" applyNumberFormat="1" applyFont="1" applyFill="1" applyBorder="1" applyAlignment="1">
      <alignment vertical="top" wrapText="1"/>
    </xf>
    <xf numFmtId="2" fontId="7" fillId="24" borderId="20" xfId="0" applyNumberFormat="1" applyFont="1" applyFill="1" applyBorder="1" applyAlignment="1">
      <alignment vertical="top" wrapText="1"/>
    </xf>
    <xf numFmtId="2" fontId="9" fillId="24" borderId="23" xfId="0" applyNumberFormat="1" applyFont="1" applyFill="1" applyBorder="1" applyAlignment="1">
      <alignment vertical="top" wrapText="1"/>
    </xf>
    <xf numFmtId="2" fontId="9" fillId="24" borderId="0" xfId="0" applyNumberFormat="1" applyFont="1" applyFill="1" applyBorder="1" applyAlignment="1">
      <alignment vertical="top" wrapText="1"/>
    </xf>
    <xf numFmtId="2" fontId="9" fillId="24" borderId="20" xfId="0" applyNumberFormat="1" applyFont="1" applyFill="1" applyBorder="1" applyAlignment="1">
      <alignment vertical="top" wrapText="1"/>
    </xf>
    <xf numFmtId="2" fontId="1" fillId="0" borderId="24" xfId="0" applyNumberFormat="1" applyFont="1" applyBorder="1" applyAlignment="1">
      <alignment vertical="top" wrapText="1"/>
    </xf>
    <xf numFmtId="0" fontId="1" fillId="24" borderId="23" xfId="0" applyFont="1" applyFill="1" applyBorder="1" applyAlignment="1">
      <alignment vertical="top" wrapText="1"/>
    </xf>
    <xf numFmtId="0" fontId="1" fillId="24" borderId="0" xfId="0" applyFont="1" applyFill="1" applyBorder="1" applyAlignment="1">
      <alignment vertical="top" wrapText="1"/>
    </xf>
    <xf numFmtId="0" fontId="1" fillId="24" borderId="20" xfId="0" applyFont="1" applyFill="1" applyBorder="1" applyAlignment="1">
      <alignment vertical="top" wrapText="1"/>
    </xf>
    <xf numFmtId="0" fontId="7" fillId="24" borderId="23" xfId="0" applyFont="1" applyFill="1" applyBorder="1" applyAlignment="1">
      <alignment vertical="top" wrapText="1"/>
    </xf>
    <xf numFmtId="0" fontId="7" fillId="24" borderId="0" xfId="0" applyFont="1" applyFill="1" applyBorder="1" applyAlignment="1">
      <alignment vertical="top" wrapText="1"/>
    </xf>
    <xf numFmtId="0" fontId="7" fillId="24" borderId="20" xfId="0" applyFont="1" applyFill="1" applyBorder="1" applyAlignment="1">
      <alignment vertical="top" wrapText="1"/>
    </xf>
    <xf numFmtId="0" fontId="9" fillId="24" borderId="23" xfId="0" applyFont="1" applyFill="1" applyBorder="1" applyAlignment="1">
      <alignment vertical="top" wrapText="1"/>
    </xf>
    <xf numFmtId="0" fontId="9" fillId="24" borderId="0" xfId="0" applyFont="1" applyFill="1" applyBorder="1" applyAlignment="1">
      <alignment vertical="top" wrapText="1"/>
    </xf>
    <xf numFmtId="0" fontId="9" fillId="24" borderId="20" xfId="0" applyFont="1" applyFill="1" applyBorder="1" applyAlignment="1">
      <alignment vertical="top" wrapText="1"/>
    </xf>
    <xf numFmtId="2" fontId="1" fillId="0" borderId="0" xfId="0" applyNumberFormat="1" applyFont="1" applyAlignment="1">
      <alignment horizontal="left" vertical="top"/>
    </xf>
    <xf numFmtId="0" fontId="0" fillId="24" borderId="16" xfId="0" applyFont="1" applyFill="1" applyBorder="1" applyAlignment="1">
      <alignment vertical="top" wrapText="1"/>
    </xf>
    <xf numFmtId="2" fontId="1" fillId="20" borderId="23" xfId="0" applyNumberFormat="1" applyFont="1" applyFill="1" applyBorder="1" applyAlignment="1">
      <alignment vertical="top" wrapText="1"/>
    </xf>
    <xf numFmtId="2" fontId="1" fillId="20" borderId="0" xfId="0" applyNumberFormat="1" applyFont="1" applyFill="1" applyBorder="1" applyAlignment="1">
      <alignment vertical="top" wrapText="1"/>
    </xf>
    <xf numFmtId="2" fontId="1" fillId="20" borderId="20" xfId="0" applyNumberFormat="1" applyFont="1" applyFill="1" applyBorder="1" applyAlignment="1">
      <alignment vertical="top" wrapText="1"/>
    </xf>
    <xf numFmtId="2" fontId="1" fillId="20" borderId="24" xfId="0" applyNumberFormat="1" applyFont="1" applyFill="1" applyBorder="1" applyAlignment="1">
      <alignment vertical="top" wrapText="1"/>
    </xf>
    <xf numFmtId="1" fontId="1" fillId="0" borderId="25" xfId="0" applyNumberFormat="1" applyFont="1" applyBorder="1" applyAlignment="1">
      <alignment horizontal="left" vertical="top"/>
    </xf>
    <xf numFmtId="1" fontId="1" fillId="0" borderId="26" xfId="0" applyNumberFormat="1" applyFont="1" applyBorder="1" applyAlignment="1">
      <alignment horizontal="center" vertical="top" wrapText="1"/>
    </xf>
    <xf numFmtId="0" fontId="1" fillId="0" borderId="26" xfId="0" applyFont="1" applyBorder="1" applyAlignment="1">
      <alignment vertical="top" wrapText="1"/>
    </xf>
    <xf numFmtId="1" fontId="1" fillId="0" borderId="23" xfId="0" applyNumberFormat="1" applyFont="1" applyBorder="1" applyAlignment="1">
      <alignment horizontal="left" vertical="top"/>
    </xf>
    <xf numFmtId="1" fontId="1" fillId="0" borderId="0" xfId="0" applyNumberFormat="1" applyFont="1" applyBorder="1" applyAlignment="1">
      <alignment vertical="top" wrapText="1"/>
    </xf>
    <xf numFmtId="1" fontId="1" fillId="0" borderId="27" xfId="0" applyNumberFormat="1" applyFont="1" applyBorder="1" applyAlignment="1">
      <alignment horizontal="left" vertical="top"/>
    </xf>
    <xf numFmtId="0" fontId="1" fillId="0" borderId="24" xfId="0" applyFont="1" applyBorder="1" applyAlignment="1">
      <alignment horizontal="center" vertical="top" wrapText="1"/>
    </xf>
    <xf numFmtId="1" fontId="1" fillId="0" borderId="24" xfId="0" applyNumberFormat="1" applyFont="1" applyBorder="1" applyAlignment="1">
      <alignment horizontal="center" vertical="top" wrapText="1"/>
    </xf>
    <xf numFmtId="1" fontId="1" fillId="0" borderId="28" xfId="0" applyNumberFormat="1" applyFont="1" applyBorder="1" applyAlignment="1">
      <alignment horizontal="center" vertical="top" wrapText="1"/>
    </xf>
    <xf numFmtId="0" fontId="1" fillId="0" borderId="29" xfId="0" applyFont="1" applyBorder="1" applyAlignment="1">
      <alignment vertical="top" wrapText="1"/>
    </xf>
    <xf numFmtId="1" fontId="1" fillId="0" borderId="20" xfId="0" applyNumberFormat="1" applyFont="1" applyBorder="1" applyAlignment="1">
      <alignment vertical="top" wrapText="1"/>
    </xf>
    <xf numFmtId="2" fontId="1" fillId="0" borderId="30" xfId="0" applyNumberFormat="1" applyFont="1" applyBorder="1" applyAlignment="1">
      <alignment horizontal="center" vertical="center" wrapText="1"/>
    </xf>
    <xf numFmtId="0" fontId="1" fillId="24" borderId="31" xfId="0" applyFont="1" applyFill="1" applyBorder="1" applyAlignment="1">
      <alignment vertical="top" wrapText="1"/>
    </xf>
    <xf numFmtId="0" fontId="1" fillId="0" borderId="31" xfId="0" applyFont="1" applyBorder="1" applyAlignment="1">
      <alignment vertical="top" wrapText="1"/>
    </xf>
    <xf numFmtId="0" fontId="7" fillId="24" borderId="31" xfId="0" applyFont="1" applyFill="1" applyBorder="1" applyAlignment="1">
      <alignment vertical="top" wrapText="1"/>
    </xf>
    <xf numFmtId="0" fontId="9" fillId="24" borderId="31" xfId="0" applyFont="1" applyFill="1" applyBorder="1" applyAlignment="1">
      <alignment vertical="top" wrapText="1"/>
    </xf>
    <xf numFmtId="0" fontId="1" fillId="0" borderId="31" xfId="0" applyFont="1" applyFill="1" applyBorder="1" applyAlignment="1">
      <alignment vertical="top" wrapText="1"/>
    </xf>
    <xf numFmtId="0" fontId="1" fillId="0" borderId="32" xfId="0" applyFont="1" applyFill="1" applyBorder="1" applyAlignment="1">
      <alignment vertical="top" wrapText="1"/>
    </xf>
    <xf numFmtId="2" fontId="1" fillId="0" borderId="33" xfId="0" applyNumberFormat="1" applyFont="1" applyBorder="1" applyAlignment="1">
      <alignment vertical="top" wrapText="1"/>
    </xf>
    <xf numFmtId="0" fontId="1" fillId="0" borderId="33" xfId="0" applyFont="1" applyBorder="1" applyAlignment="1">
      <alignment vertical="top" wrapText="1"/>
    </xf>
    <xf numFmtId="0" fontId="1" fillId="0" borderId="34" xfId="0" applyFont="1" applyBorder="1" applyAlignment="1">
      <alignment vertical="top" wrapText="1"/>
    </xf>
    <xf numFmtId="0" fontId="0" fillId="0" borderId="35" xfId="0" applyFont="1" applyBorder="1" applyAlignment="1">
      <alignment vertical="top" wrapText="1"/>
    </xf>
    <xf numFmtId="0" fontId="0" fillId="27" borderId="35" xfId="0" applyFont="1" applyFill="1" applyBorder="1" applyAlignment="1">
      <alignment vertical="top" wrapText="1"/>
    </xf>
    <xf numFmtId="0" fontId="0" fillId="26" borderId="35" xfId="0" applyFont="1" applyFill="1" applyBorder="1" applyAlignment="1">
      <alignment vertical="top" wrapText="1"/>
    </xf>
    <xf numFmtId="0" fontId="0" fillId="25" borderId="35" xfId="0" applyFont="1" applyFill="1" applyBorder="1" applyAlignment="1">
      <alignment vertical="top" wrapText="1"/>
    </xf>
    <xf numFmtId="0" fontId="0" fillId="0" borderId="35" xfId="0" applyFont="1" applyFill="1" applyBorder="1" applyAlignment="1">
      <alignment vertical="top" wrapText="1"/>
    </xf>
    <xf numFmtId="0" fontId="1" fillId="0" borderId="27" xfId="0" applyNumberFormat="1" applyFont="1" applyBorder="1" applyAlignment="1">
      <alignment vertical="top"/>
    </xf>
    <xf numFmtId="0" fontId="1" fillId="0" borderId="24" xfId="0" applyFont="1" applyBorder="1" applyAlignment="1">
      <alignment vertical="top" wrapText="1"/>
    </xf>
    <xf numFmtId="0" fontId="1" fillId="0" borderId="28" xfId="0" applyFont="1" applyBorder="1" applyAlignment="1">
      <alignment vertical="top" wrapText="1"/>
    </xf>
    <xf numFmtId="0" fontId="1" fillId="0" borderId="32" xfId="0" applyFont="1" applyBorder="1" applyAlignment="1">
      <alignment vertical="top" wrapText="1"/>
    </xf>
    <xf numFmtId="2" fontId="1" fillId="0" borderId="30" xfId="0" applyNumberFormat="1" applyFont="1" applyBorder="1" applyAlignment="1">
      <alignment vertical="top"/>
    </xf>
    <xf numFmtId="2" fontId="1" fillId="0" borderId="36" xfId="0" applyNumberFormat="1" applyFont="1" applyBorder="1" applyAlignment="1">
      <alignment vertical="top" wrapText="1"/>
    </xf>
    <xf numFmtId="0" fontId="1" fillId="0" borderId="23" xfId="0" applyFont="1" applyBorder="1" applyAlignment="1">
      <alignment vertical="top" wrapText="1"/>
    </xf>
    <xf numFmtId="0" fontId="1" fillId="0" borderId="23" xfId="0" applyFont="1" applyFill="1" applyBorder="1" applyAlignment="1">
      <alignment vertical="top" wrapText="1"/>
    </xf>
    <xf numFmtId="2" fontId="1" fillId="0" borderId="31" xfId="0" applyNumberFormat="1" applyFont="1" applyBorder="1" applyAlignment="1">
      <alignment vertical="top" wrapText="1"/>
    </xf>
    <xf numFmtId="2" fontId="1" fillId="20" borderId="31" xfId="0" applyNumberFormat="1" applyFont="1" applyFill="1" applyBorder="1" applyAlignment="1">
      <alignment vertical="top" wrapText="1"/>
    </xf>
    <xf numFmtId="2" fontId="1" fillId="29" borderId="0" xfId="0" applyNumberFormat="1" applyFont="1" applyFill="1" applyBorder="1" applyAlignment="1">
      <alignment vertical="top" wrapText="1"/>
    </xf>
    <xf numFmtId="2" fontId="1" fillId="24" borderId="31" xfId="0" applyNumberFormat="1" applyFont="1" applyFill="1" applyBorder="1" applyAlignment="1">
      <alignment vertical="top" wrapText="1"/>
    </xf>
    <xf numFmtId="2" fontId="1" fillId="29" borderId="31" xfId="0" applyNumberFormat="1" applyFont="1" applyFill="1" applyBorder="1" applyAlignment="1">
      <alignment vertical="top" wrapText="1"/>
    </xf>
    <xf numFmtId="2" fontId="7" fillId="24" borderId="31" xfId="0" applyNumberFormat="1" applyFont="1" applyFill="1" applyBorder="1" applyAlignment="1">
      <alignment vertical="top" wrapText="1"/>
    </xf>
    <xf numFmtId="2" fontId="9" fillId="24" borderId="31" xfId="0" applyNumberFormat="1" applyFont="1" applyFill="1" applyBorder="1" applyAlignment="1">
      <alignment vertical="top" wrapText="1"/>
    </xf>
    <xf numFmtId="2" fontId="1" fillId="29" borderId="32" xfId="0" applyNumberFormat="1" applyFont="1" applyFill="1" applyBorder="1" applyAlignment="1">
      <alignment vertical="top" wrapText="1"/>
    </xf>
    <xf numFmtId="2" fontId="1" fillId="2" borderId="0" xfId="0" applyNumberFormat="1" applyFont="1" applyFill="1" applyBorder="1" applyAlignment="1">
      <alignment vertical="top" wrapText="1"/>
    </xf>
    <xf numFmtId="0" fontId="1" fillId="0" borderId="27" xfId="0" applyFont="1" applyFill="1" applyBorder="1" applyAlignment="1">
      <alignment vertical="top" wrapText="1"/>
    </xf>
    <xf numFmtId="2" fontId="1" fillId="0" borderId="32" xfId="0" applyNumberFormat="1" applyFont="1" applyBorder="1" applyAlignment="1">
      <alignment vertical="top" wrapText="1"/>
    </xf>
    <xf numFmtId="2" fontId="1" fillId="20" borderId="27" xfId="0" applyNumberFormat="1" applyFont="1" applyFill="1" applyBorder="1" applyAlignment="1">
      <alignment vertical="top" wrapText="1"/>
    </xf>
    <xf numFmtId="2" fontId="1" fillId="20" borderId="28" xfId="0" applyNumberFormat="1" applyFont="1" applyFill="1" applyBorder="1" applyAlignment="1">
      <alignment vertical="top" wrapText="1"/>
    </xf>
    <xf numFmtId="0" fontId="1" fillId="24" borderId="23" xfId="0" applyFont="1" applyFill="1" applyBorder="1" applyAlignment="1">
      <alignment horizontal="center" vertical="top" wrapText="1"/>
    </xf>
    <xf numFmtId="0" fontId="1" fillId="24" borderId="20" xfId="0" applyFont="1" applyFill="1" applyBorder="1" applyAlignment="1">
      <alignment horizontal="center" vertical="top" wrapText="1"/>
    </xf>
    <xf numFmtId="0" fontId="1" fillId="0" borderId="23" xfId="0" applyFont="1" applyBorder="1" applyAlignment="1">
      <alignment horizontal="center" vertical="top" wrapText="1"/>
    </xf>
    <xf numFmtId="0" fontId="7" fillId="24" borderId="23" xfId="0" applyFont="1" applyFill="1" applyBorder="1" applyAlignment="1">
      <alignment horizontal="center" vertical="top" wrapText="1"/>
    </xf>
    <xf numFmtId="0" fontId="7" fillId="24" borderId="20" xfId="0" applyFont="1" applyFill="1" applyBorder="1" applyAlignment="1">
      <alignment horizontal="center" vertical="top" wrapText="1"/>
    </xf>
    <xf numFmtId="0" fontId="9" fillId="24" borderId="23" xfId="0" applyFont="1" applyFill="1" applyBorder="1" applyAlignment="1">
      <alignment horizontal="center" vertical="top" wrapText="1"/>
    </xf>
    <xf numFmtId="0" fontId="9" fillId="24" borderId="20" xfId="0"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27" xfId="0" applyFont="1" applyFill="1" applyBorder="1" applyAlignment="1">
      <alignment horizontal="center" vertical="top" wrapText="1"/>
    </xf>
    <xf numFmtId="0" fontId="1" fillId="0" borderId="24" xfId="0" applyFont="1" applyFill="1" applyBorder="1" applyAlignment="1">
      <alignment horizontal="center" vertical="top" wrapText="1"/>
    </xf>
    <xf numFmtId="0" fontId="1" fillId="0" borderId="28" xfId="0" applyFont="1" applyFill="1" applyBorder="1" applyAlignment="1">
      <alignment horizontal="center" vertical="top" wrapText="1"/>
    </xf>
    <xf numFmtId="2" fontId="1" fillId="28" borderId="22" xfId="0" applyNumberFormat="1" applyFont="1" applyFill="1" applyBorder="1" applyAlignment="1">
      <alignment horizontal="center" vertical="top" wrapText="1"/>
    </xf>
    <xf numFmtId="0" fontId="3" fillId="0" borderId="24" xfId="0" applyFont="1" applyBorder="1" applyAlignment="1">
      <alignment horizontal="center" vertical="top" wrapText="1"/>
    </xf>
    <xf numFmtId="2" fontId="1" fillId="24" borderId="37" xfId="0" applyNumberFormat="1" applyFont="1" applyFill="1" applyBorder="1" applyAlignment="1">
      <alignment horizontal="center" vertical="top" wrapText="1"/>
    </xf>
    <xf numFmtId="2" fontId="1" fillId="28" borderId="37" xfId="0" applyNumberFormat="1" applyFont="1" applyFill="1" applyBorder="1" applyAlignment="1">
      <alignment horizontal="center" vertical="top" wrapText="1"/>
    </xf>
    <xf numFmtId="2" fontId="7" fillId="24" borderId="37" xfId="0" applyNumberFormat="1" applyFont="1" applyFill="1" applyBorder="1" applyAlignment="1">
      <alignment horizontal="center" vertical="top" wrapText="1"/>
    </xf>
    <xf numFmtId="2" fontId="9" fillId="24" borderId="37" xfId="0" applyNumberFormat="1" applyFont="1" applyFill="1" applyBorder="1" applyAlignment="1">
      <alignment horizontal="center" vertical="top" wrapText="1"/>
    </xf>
    <xf numFmtId="2" fontId="1" fillId="28" borderId="38" xfId="0" applyNumberFormat="1" applyFont="1" applyFill="1" applyBorder="1" applyAlignment="1">
      <alignment horizontal="center" vertical="top" wrapText="1"/>
    </xf>
    <xf numFmtId="2" fontId="1" fillId="28" borderId="39" xfId="0" applyNumberFormat="1" applyFont="1" applyFill="1" applyBorder="1" applyAlignment="1">
      <alignment horizontal="center" vertical="top" wrapText="1"/>
    </xf>
    <xf numFmtId="2" fontId="1" fillId="28" borderId="28" xfId="0" applyNumberFormat="1" applyFont="1" applyFill="1" applyBorder="1" applyAlignment="1">
      <alignment horizontal="center" vertical="top" wrapText="1"/>
    </xf>
    <xf numFmtId="0" fontId="1" fillId="0" borderId="20" xfId="0" applyFont="1" applyBorder="1" applyAlignment="1">
      <alignment vertical="top" wrapText="1"/>
    </xf>
    <xf numFmtId="2" fontId="1" fillId="29" borderId="20" xfId="0" applyNumberFormat="1" applyFont="1" applyFill="1" applyBorder="1" applyAlignment="1">
      <alignment vertical="top" wrapText="1"/>
    </xf>
    <xf numFmtId="2" fontId="1" fillId="29" borderId="23" xfId="0" applyNumberFormat="1" applyFont="1" applyFill="1" applyBorder="1" applyAlignment="1">
      <alignment vertical="top" wrapText="1"/>
    </xf>
    <xf numFmtId="2" fontId="1" fillId="0" borderId="36" xfId="0" applyNumberFormat="1" applyFont="1" applyBorder="1" applyAlignment="1">
      <alignment vertical="top"/>
    </xf>
    <xf numFmtId="2" fontId="1" fillId="0" borderId="40" xfId="0" applyNumberFormat="1" applyFont="1" applyBorder="1" applyAlignment="1">
      <alignment vertical="top"/>
    </xf>
    <xf numFmtId="2" fontId="1" fillId="0" borderId="31" xfId="0" applyNumberFormat="1" applyFont="1" applyBorder="1" applyAlignment="1">
      <alignment vertical="top"/>
    </xf>
    <xf numFmtId="2" fontId="1" fillId="0" borderId="32" xfId="0" applyNumberFormat="1" applyFont="1" applyBorder="1" applyAlignment="1">
      <alignment vertical="top"/>
    </xf>
    <xf numFmtId="2" fontId="1" fillId="0" borderId="25" xfId="0" applyNumberFormat="1" applyFont="1" applyBorder="1" applyAlignment="1">
      <alignment horizontal="center" vertical="top" wrapText="1"/>
    </xf>
    <xf numFmtId="2" fontId="1" fillId="0" borderId="23" xfId="0" applyNumberFormat="1" applyFont="1" applyBorder="1" applyAlignment="1">
      <alignment horizontal="center" vertical="top" wrapText="1"/>
    </xf>
    <xf numFmtId="2" fontId="1" fillId="0" borderId="27" xfId="0" applyNumberFormat="1" applyFont="1" applyBorder="1" applyAlignment="1">
      <alignment horizontal="center" vertical="top" wrapText="1"/>
    </xf>
    <xf numFmtId="2" fontId="1" fillId="29" borderId="27" xfId="0" applyNumberFormat="1" applyFont="1" applyFill="1" applyBorder="1" applyAlignment="1">
      <alignment vertical="top" wrapText="1"/>
    </xf>
    <xf numFmtId="0" fontId="2" fillId="0" borderId="41" xfId="0" applyFont="1" applyBorder="1" applyAlignment="1">
      <alignment vertical="top" wrapText="1"/>
    </xf>
    <xf numFmtId="0" fontId="2" fillId="0" borderId="42" xfId="0" applyFont="1" applyBorder="1" applyAlignment="1">
      <alignment vertical="top" wrapText="1"/>
    </xf>
    <xf numFmtId="0" fontId="2" fillId="0" borderId="43" xfId="0" applyFont="1" applyBorder="1" applyAlignment="1">
      <alignment vertical="top" wrapText="1"/>
    </xf>
    <xf numFmtId="0" fontId="3" fillId="0" borderId="30" xfId="0" applyFont="1" applyBorder="1" applyAlignment="1">
      <alignment horizontal="center" vertical="top" wrapText="1"/>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xf numFmtId="1" fontId="3" fillId="0" borderId="33" xfId="0" applyNumberFormat="1" applyFont="1" applyBorder="1" applyAlignment="1">
      <alignment horizontal="center" vertical="top" wrapText="1"/>
    </xf>
    <xf numFmtId="2" fontId="3" fillId="0" borderId="33" xfId="0" applyNumberFormat="1" applyFont="1" applyBorder="1" applyAlignment="1">
      <alignment horizontal="center" vertical="top" wrapText="1"/>
    </xf>
    <xf numFmtId="0" fontId="3" fillId="0" borderId="30" xfId="0" applyFont="1" applyBorder="1" applyAlignment="1">
      <alignment vertical="top" wrapText="1"/>
    </xf>
    <xf numFmtId="0" fontId="3" fillId="0" borderId="36" xfId="0" applyFont="1" applyBorder="1" applyAlignment="1">
      <alignment vertical="top" wrapText="1"/>
    </xf>
    <xf numFmtId="0" fontId="3" fillId="0" borderId="33" xfId="0" applyFont="1" applyBorder="1" applyAlignment="1">
      <alignment vertical="top" wrapText="1"/>
    </xf>
    <xf numFmtId="2" fontId="3" fillId="20" borderId="36" xfId="0" applyNumberFormat="1" applyFont="1" applyFill="1" applyBorder="1" applyAlignment="1">
      <alignment vertical="top" wrapText="1"/>
    </xf>
    <xf numFmtId="2" fontId="3" fillId="20" borderId="30" xfId="0" applyNumberFormat="1" applyFont="1" applyFill="1" applyBorder="1" applyAlignment="1">
      <alignment vertical="top" wrapText="1"/>
    </xf>
    <xf numFmtId="2" fontId="3" fillId="20" borderId="33" xfId="0" applyNumberFormat="1" applyFont="1" applyFill="1" applyBorder="1" applyAlignment="1">
      <alignment vertical="top" wrapText="1"/>
    </xf>
    <xf numFmtId="2" fontId="3" fillId="20" borderId="34" xfId="0" applyNumberFormat="1" applyFont="1" applyFill="1" applyBorder="1" applyAlignment="1">
      <alignment vertical="top" wrapText="1"/>
    </xf>
    <xf numFmtId="0" fontId="2" fillId="0" borderId="44" xfId="0" applyFont="1" applyBorder="1" applyAlignment="1">
      <alignment vertical="top" wrapText="1"/>
    </xf>
    <xf numFmtId="0" fontId="2" fillId="0" borderId="39" xfId="0" applyFont="1" applyBorder="1" applyAlignment="1">
      <alignment vertical="top" wrapText="1"/>
    </xf>
    <xf numFmtId="0" fontId="2" fillId="0" borderId="45" xfId="0" applyFont="1" applyBorder="1" applyAlignment="1">
      <alignment vertical="top" wrapText="1"/>
    </xf>
    <xf numFmtId="0" fontId="6" fillId="24" borderId="46" xfId="0" applyFont="1" applyFill="1" applyBorder="1" applyAlignment="1">
      <alignment vertical="top" wrapText="1"/>
    </xf>
    <xf numFmtId="0" fontId="0" fillId="24" borderId="47" xfId="0" applyFont="1" applyFill="1" applyBorder="1" applyAlignment="1">
      <alignment vertical="top" wrapText="1"/>
    </xf>
    <xf numFmtId="0" fontId="0" fillId="0" borderId="48" xfId="0" applyFont="1" applyBorder="1" applyAlignment="1">
      <alignment vertical="top" wrapText="1"/>
    </xf>
    <xf numFmtId="0" fontId="0" fillId="0" borderId="49" xfId="0" applyFont="1" applyBorder="1" applyAlignment="1">
      <alignment vertical="top" wrapText="1"/>
    </xf>
    <xf numFmtId="0" fontId="6" fillId="24" borderId="48" xfId="0" applyFont="1" applyFill="1" applyBorder="1" applyAlignment="1">
      <alignment vertical="top" wrapText="1"/>
    </xf>
    <xf numFmtId="0" fontId="0" fillId="24" borderId="49" xfId="0" applyFont="1" applyFill="1" applyBorder="1" applyAlignment="1">
      <alignment vertical="top" wrapText="1"/>
    </xf>
    <xf numFmtId="0" fontId="0" fillId="0" borderId="50" xfId="0" applyFont="1" applyBorder="1" applyAlignment="1">
      <alignment vertical="top" wrapText="1"/>
    </xf>
    <xf numFmtId="0" fontId="0" fillId="0" borderId="51" xfId="0" applyFont="1" applyBorder="1" applyAlignment="1">
      <alignment vertical="top" wrapText="1"/>
    </xf>
    <xf numFmtId="0" fontId="0" fillId="0" borderId="46" xfId="0" applyFont="1" applyBorder="1" applyAlignment="1">
      <alignment vertical="top" wrapText="1"/>
    </xf>
    <xf numFmtId="0" fontId="0" fillId="0" borderId="47" xfId="0" applyFont="1" applyBorder="1" applyAlignment="1">
      <alignment vertical="top" wrapText="1"/>
    </xf>
    <xf numFmtId="0" fontId="0" fillId="0" borderId="48" xfId="0" applyFont="1" applyFill="1" applyBorder="1" applyAlignment="1">
      <alignment vertical="top" wrapText="1"/>
    </xf>
    <xf numFmtId="0" fontId="0" fillId="0" borderId="52" xfId="0" applyFont="1" applyBorder="1" applyAlignment="1">
      <alignment vertical="top" wrapText="1"/>
    </xf>
    <xf numFmtId="0" fontId="0" fillId="0" borderId="53" xfId="0" applyFont="1" applyBorder="1" applyAlignment="1">
      <alignment vertical="top" wrapText="1"/>
    </xf>
    <xf numFmtId="0" fontId="0" fillId="0" borderId="23" xfId="0" applyFont="1" applyBorder="1" applyAlignment="1">
      <alignment vertical="top" wrapText="1"/>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9" xfId="0" applyFont="1" applyFill="1" applyBorder="1" applyAlignment="1">
      <alignment vertical="top" wrapText="1"/>
    </xf>
    <xf numFmtId="0" fontId="0" fillId="0" borderId="54" xfId="0" applyFont="1" applyFill="1" applyBorder="1" applyAlignment="1">
      <alignment vertical="top" wrapText="1"/>
    </xf>
    <xf numFmtId="0" fontId="0" fillId="0" borderId="55" xfId="0" applyFont="1" applyFill="1" applyBorder="1" applyAlignment="1">
      <alignment vertical="top" wrapText="1"/>
    </xf>
    <xf numFmtId="0" fontId="0" fillId="25" borderId="55" xfId="0" applyFont="1" applyFill="1" applyBorder="1" applyAlignment="1">
      <alignment vertical="top" wrapText="1"/>
    </xf>
    <xf numFmtId="0" fontId="0" fillId="27" borderId="55" xfId="0" applyFont="1" applyFill="1" applyBorder="1" applyAlignment="1">
      <alignment vertical="top" wrapText="1"/>
    </xf>
    <xf numFmtId="0" fontId="0" fillId="26" borderId="55" xfId="0" applyFont="1" applyFill="1" applyBorder="1" applyAlignment="1">
      <alignment vertical="top" wrapText="1"/>
    </xf>
    <xf numFmtId="0" fontId="0" fillId="0" borderId="56" xfId="0" applyFont="1" applyFill="1" applyBorder="1" applyAlignment="1">
      <alignment vertical="top" wrapText="1"/>
    </xf>
    <xf numFmtId="0" fontId="2" fillId="0" borderId="36" xfId="0" applyFont="1" applyBorder="1" applyAlignment="1">
      <alignment vertical="top" wrapText="1"/>
    </xf>
    <xf numFmtId="0" fontId="6" fillId="24" borderId="57" xfId="0" applyFont="1" applyFill="1" applyBorder="1" applyAlignment="1">
      <alignment vertical="top" wrapText="1"/>
    </xf>
    <xf numFmtId="0" fontId="0" fillId="0" borderId="58" xfId="0" applyFont="1" applyBorder="1" applyAlignment="1">
      <alignment vertical="top" wrapText="1"/>
    </xf>
    <xf numFmtId="0" fontId="6" fillId="24" borderId="58" xfId="0" applyFont="1" applyFill="1" applyBorder="1" applyAlignment="1">
      <alignment vertical="top" wrapText="1"/>
    </xf>
    <xf numFmtId="0" fontId="0" fillId="0" borderId="59" xfId="0" applyFont="1" applyBorder="1" applyAlignment="1">
      <alignment vertical="top" wrapText="1"/>
    </xf>
    <xf numFmtId="0" fontId="0" fillId="0" borderId="57" xfId="0" applyFont="1" applyBorder="1" applyAlignment="1">
      <alignment vertical="top" wrapText="1"/>
    </xf>
    <xf numFmtId="0" fontId="0" fillId="0" borderId="58" xfId="0" applyFont="1" applyFill="1" applyBorder="1" applyAlignment="1">
      <alignment vertical="top" wrapText="1"/>
    </xf>
    <xf numFmtId="0" fontId="0" fillId="0" borderId="60" xfId="0" applyFont="1" applyBorder="1" applyAlignment="1">
      <alignment vertical="top" wrapText="1"/>
    </xf>
    <xf numFmtId="0" fontId="0" fillId="0" borderId="61" xfId="0" applyFont="1" applyBorder="1" applyAlignment="1">
      <alignment vertical="top" wrapText="1"/>
    </xf>
    <xf numFmtId="0" fontId="0" fillId="0" borderId="57" xfId="0" applyFont="1" applyFill="1" applyBorder="1" applyAlignment="1">
      <alignment vertical="top" wrapText="1"/>
    </xf>
    <xf numFmtId="0" fontId="0" fillId="0" borderId="62" xfId="0" applyFont="1" applyFill="1" applyBorder="1" applyAlignment="1">
      <alignment vertical="top" wrapText="1"/>
    </xf>
    <xf numFmtId="2" fontId="1" fillId="0" borderId="36" xfId="0" applyNumberFormat="1" applyFont="1" applyBorder="1" applyAlignment="1">
      <alignment horizontal="center" vertical="center" wrapText="1"/>
    </xf>
    <xf numFmtId="2" fontId="1" fillId="0" borderId="40" xfId="0" applyNumberFormat="1" applyFont="1" applyBorder="1" applyAlignment="1">
      <alignment horizontal="center" vertical="top" wrapText="1"/>
    </xf>
    <xf numFmtId="2" fontId="1" fillId="0" borderId="31" xfId="0" applyNumberFormat="1" applyFont="1" applyBorder="1" applyAlignment="1">
      <alignment horizontal="center" vertical="top" wrapText="1"/>
    </xf>
    <xf numFmtId="2" fontId="1" fillId="0" borderId="32" xfId="0" applyNumberFormat="1" applyFont="1" applyBorder="1" applyAlignment="1">
      <alignment horizontal="center" vertical="top" wrapText="1"/>
    </xf>
    <xf numFmtId="2" fontId="1" fillId="0" borderId="36" xfId="0" applyNumberFormat="1" applyFont="1" applyBorder="1" applyAlignment="1">
      <alignment horizontal="center" vertical="top" wrapText="1"/>
    </xf>
    <xf numFmtId="2" fontId="1" fillId="0" borderId="25" xfId="0" applyNumberFormat="1" applyFont="1" applyBorder="1" applyAlignment="1">
      <alignment vertical="top"/>
    </xf>
    <xf numFmtId="2" fontId="1" fillId="0" borderId="0" xfId="0" applyNumberFormat="1" applyFont="1" applyBorder="1" applyAlignment="1">
      <alignment vertical="top"/>
    </xf>
    <xf numFmtId="2" fontId="1" fillId="0" borderId="26" xfId="0" applyNumberFormat="1" applyFont="1" applyBorder="1" applyAlignment="1">
      <alignment vertical="top" wrapText="1"/>
    </xf>
    <xf numFmtId="0" fontId="1" fillId="0" borderId="25" xfId="0" applyNumberFormat="1" applyFont="1" applyBorder="1" applyAlignment="1">
      <alignment vertical="top"/>
    </xf>
    <xf numFmtId="0" fontId="0" fillId="0" borderId="26" xfId="0" applyBorder="1" applyAlignment="1">
      <alignment/>
    </xf>
    <xf numFmtId="0" fontId="0" fillId="0" borderId="24" xfId="0" applyBorder="1" applyAlignment="1">
      <alignment/>
    </xf>
    <xf numFmtId="0" fontId="1" fillId="0" borderId="40" xfId="0" applyFont="1" applyBorder="1" applyAlignment="1">
      <alignment vertical="top" wrapText="1"/>
    </xf>
    <xf numFmtId="0" fontId="2" fillId="0" borderId="0" xfId="0" applyFont="1" applyAlignment="1">
      <alignment/>
    </xf>
    <xf numFmtId="0" fontId="0" fillId="0" borderId="0" xfId="0" applyAlignment="1">
      <alignment/>
    </xf>
    <xf numFmtId="2" fontId="0" fillId="0" borderId="0" xfId="0" applyNumberFormat="1" applyAlignment="1">
      <alignment/>
    </xf>
    <xf numFmtId="0" fontId="0" fillId="0" borderId="30" xfId="0" applyBorder="1" applyAlignment="1">
      <alignment/>
    </xf>
    <xf numFmtId="0" fontId="0" fillId="0" borderId="33" xfId="0" applyBorder="1" applyAlignment="1">
      <alignment/>
    </xf>
    <xf numFmtId="0" fontId="0" fillId="0" borderId="34" xfId="0" applyBorder="1" applyAlignment="1">
      <alignment/>
    </xf>
    <xf numFmtId="0" fontId="0" fillId="0" borderId="0" xfId="0" applyBorder="1" applyAlignment="1">
      <alignment/>
    </xf>
    <xf numFmtId="2" fontId="0" fillId="0" borderId="0" xfId="0" applyNumberFormat="1" applyFont="1" applyAlignment="1">
      <alignment wrapText="1"/>
    </xf>
    <xf numFmtId="0" fontId="0" fillId="0" borderId="0" xfId="0" applyFont="1" applyAlignment="1">
      <alignment/>
    </xf>
    <xf numFmtId="0" fontId="0" fillId="0" borderId="29" xfId="0" applyBorder="1" applyAlignment="1">
      <alignment/>
    </xf>
    <xf numFmtId="2" fontId="0" fillId="0" borderId="23" xfId="0" applyNumberFormat="1" applyFont="1" applyBorder="1" applyAlignment="1">
      <alignment wrapText="1"/>
    </xf>
    <xf numFmtId="2" fontId="0" fillId="0" borderId="20" xfId="0" applyNumberFormat="1" applyFont="1" applyBorder="1" applyAlignment="1">
      <alignment wrapText="1"/>
    </xf>
    <xf numFmtId="0" fontId="0" fillId="0" borderId="27" xfId="0" applyBorder="1" applyAlignment="1">
      <alignment/>
    </xf>
    <xf numFmtId="0" fontId="0" fillId="0" borderId="28" xfId="0" applyBorder="1" applyAlignment="1">
      <alignment/>
    </xf>
    <xf numFmtId="0" fontId="0" fillId="0" borderId="25" xfId="0" applyBorder="1" applyAlignment="1">
      <alignment/>
    </xf>
    <xf numFmtId="0" fontId="0" fillId="0" borderId="32" xfId="0" applyBorder="1" applyAlignment="1">
      <alignment wrapText="1"/>
    </xf>
    <xf numFmtId="2" fontId="0" fillId="0" borderId="32" xfId="0" applyNumberFormat="1" applyFont="1" applyBorder="1" applyAlignment="1">
      <alignment wrapText="1"/>
    </xf>
    <xf numFmtId="0" fontId="0" fillId="0" borderId="36" xfId="0" applyBorder="1" applyAlignment="1">
      <alignment horizontal="center" wrapText="1"/>
    </xf>
    <xf numFmtId="0" fontId="0" fillId="0" borderId="36" xfId="0" applyBorder="1" applyAlignment="1">
      <alignment wrapText="1"/>
    </xf>
    <xf numFmtId="0" fontId="2" fillId="0" borderId="33" xfId="0" applyFont="1" applyBorder="1" applyAlignment="1">
      <alignment/>
    </xf>
    <xf numFmtId="0" fontId="2" fillId="0" borderId="33" xfId="0" applyFont="1" applyBorder="1" applyAlignment="1">
      <alignment horizontal="center"/>
    </xf>
    <xf numFmtId="0" fontId="2" fillId="0" borderId="25" xfId="0" applyFont="1" applyBorder="1" applyAlignment="1">
      <alignment horizontal="right"/>
    </xf>
    <xf numFmtId="0" fontId="2" fillId="0" borderId="40" xfId="0" applyFont="1" applyBorder="1" applyAlignment="1">
      <alignment/>
    </xf>
    <xf numFmtId="0" fontId="2" fillId="0" borderId="30" xfId="0" applyFont="1" applyBorder="1" applyAlignment="1">
      <alignment horizontal="center"/>
    </xf>
    <xf numFmtId="2" fontId="2" fillId="0" borderId="0" xfId="0" applyNumberFormat="1" applyFont="1" applyAlignment="1">
      <alignment horizontal="center" vertical="center" wrapText="1"/>
    </xf>
    <xf numFmtId="2" fontId="2" fillId="0" borderId="0" xfId="0" applyNumberFormat="1"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center" vertical="center"/>
    </xf>
    <xf numFmtId="2" fontId="1" fillId="0" borderId="0" xfId="0" applyNumberFormat="1" applyFont="1" applyAlignment="1">
      <alignment vertical="top"/>
    </xf>
    <xf numFmtId="2" fontId="1" fillId="20" borderId="25" xfId="0" applyNumberFormat="1" applyFont="1" applyFill="1" applyBorder="1" applyAlignment="1">
      <alignment horizontal="center" vertical="top" wrapText="1"/>
    </xf>
    <xf numFmtId="2" fontId="1" fillId="20" borderId="30" xfId="0" applyNumberFormat="1" applyFont="1" applyFill="1" applyBorder="1" applyAlignment="1">
      <alignment horizontal="center" vertical="top" wrapText="1"/>
    </xf>
    <xf numFmtId="2" fontId="1" fillId="20" borderId="36" xfId="0" applyNumberFormat="1" applyFont="1" applyFill="1" applyBorder="1" applyAlignment="1">
      <alignment horizontal="center" vertical="top" wrapText="1"/>
    </xf>
    <xf numFmtId="0" fontId="1" fillId="20" borderId="32" xfId="0" applyFont="1" applyFill="1" applyBorder="1" applyAlignment="1">
      <alignment vertical="top" wrapText="1"/>
    </xf>
    <xf numFmtId="0" fontId="1" fillId="0" borderId="0" xfId="0" applyFont="1" applyAlignment="1">
      <alignment vertical="top"/>
    </xf>
    <xf numFmtId="0" fontId="1" fillId="0" borderId="0" xfId="0" applyFont="1" applyAlignment="1">
      <alignment horizontal="center" vertical="top"/>
    </xf>
    <xf numFmtId="2" fontId="1" fillId="0" borderId="0" xfId="0" applyNumberFormat="1" applyFont="1" applyAlignment="1">
      <alignment horizontal="center" vertical="top"/>
    </xf>
    <xf numFmtId="1" fontId="1" fillId="0" borderId="0" xfId="0" applyNumberFormat="1" applyFont="1" applyAlignment="1">
      <alignment horizontal="center" vertical="top"/>
    </xf>
    <xf numFmtId="0" fontId="1" fillId="0" borderId="33" xfId="0" applyFont="1" applyBorder="1" applyAlignment="1">
      <alignment horizontal="center" vertical="top"/>
    </xf>
    <xf numFmtId="0" fontId="1" fillId="0" borderId="33" xfId="0" applyFont="1" applyBorder="1" applyAlignment="1">
      <alignment vertical="top"/>
    </xf>
    <xf numFmtId="0" fontId="1" fillId="0" borderId="34" xfId="0" applyFont="1" applyBorder="1" applyAlignment="1">
      <alignment horizontal="center" vertical="top"/>
    </xf>
    <xf numFmtId="0" fontId="13" fillId="0" borderId="30" xfId="0" applyFont="1" applyBorder="1" applyAlignment="1">
      <alignment horizontal="left" vertical="center"/>
    </xf>
    <xf numFmtId="2" fontId="13" fillId="23" borderId="30" xfId="0" applyNumberFormat="1" applyFont="1" applyFill="1" applyBorder="1" applyAlignment="1">
      <alignment horizontal="left" vertical="center"/>
    </xf>
    <xf numFmtId="0" fontId="1" fillId="23" borderId="34" xfId="0" applyFont="1" applyFill="1" applyBorder="1" applyAlignment="1">
      <alignment horizontal="center" vertical="top"/>
    </xf>
    <xf numFmtId="2" fontId="1" fillId="23" borderId="33" xfId="0" applyNumberFormat="1" applyFont="1" applyFill="1" applyBorder="1" applyAlignment="1">
      <alignment horizontal="center" vertical="top"/>
    </xf>
    <xf numFmtId="2" fontId="1" fillId="23" borderId="34" xfId="0" applyNumberFormat="1" applyFont="1" applyFill="1" applyBorder="1" applyAlignment="1">
      <alignment horizontal="center" vertical="top"/>
    </xf>
    <xf numFmtId="0" fontId="14" fillId="0" borderId="30" xfId="0" applyFont="1" applyBorder="1" applyAlignment="1">
      <alignment vertical="center"/>
    </xf>
    <xf numFmtId="0" fontId="1" fillId="0" borderId="34" xfId="0" applyFont="1" applyBorder="1" applyAlignment="1">
      <alignment vertical="top"/>
    </xf>
    <xf numFmtId="0" fontId="1" fillId="0" borderId="36" xfId="0" applyFont="1" applyBorder="1" applyAlignment="1">
      <alignment vertical="top"/>
    </xf>
    <xf numFmtId="1" fontId="3" fillId="0" borderId="24" xfId="0" applyNumberFormat="1" applyFont="1" applyBorder="1" applyAlignment="1">
      <alignment horizontal="center" vertical="center" wrapText="1"/>
    </xf>
    <xf numFmtId="0" fontId="2" fillId="0" borderId="32" xfId="0" applyFont="1" applyBorder="1" applyAlignment="1">
      <alignment vertical="center" wrapText="1"/>
    </xf>
    <xf numFmtId="0" fontId="3" fillId="0" borderId="24"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7" xfId="0" applyFont="1" applyBorder="1" applyAlignment="1">
      <alignment horizontal="center" vertical="center" wrapText="1"/>
    </xf>
    <xf numFmtId="2" fontId="3" fillId="0" borderId="24" xfId="0" applyNumberFormat="1" applyFont="1" applyBorder="1" applyAlignment="1">
      <alignment horizontal="center" vertical="center" wrapText="1"/>
    </xf>
    <xf numFmtId="0" fontId="1" fillId="0" borderId="27" xfId="0" applyFont="1" applyBorder="1" applyAlignment="1">
      <alignment vertical="center" wrapText="1"/>
    </xf>
    <xf numFmtId="0" fontId="1" fillId="0" borderId="32" xfId="0" applyFont="1" applyBorder="1" applyAlignment="1">
      <alignment vertical="center" wrapText="1"/>
    </xf>
    <xf numFmtId="2" fontId="1" fillId="0" borderId="24" xfId="0" applyNumberFormat="1" applyFont="1" applyBorder="1" applyAlignment="1">
      <alignment vertical="center" wrapText="1"/>
    </xf>
    <xf numFmtId="2" fontId="1" fillId="0" borderId="32" xfId="0" applyNumberFormat="1" applyFont="1" applyBorder="1" applyAlignment="1">
      <alignment vertical="center" wrapText="1"/>
    </xf>
    <xf numFmtId="2" fontId="1" fillId="20" borderId="27" xfId="0" applyNumberFormat="1" applyFont="1" applyFill="1" applyBorder="1" applyAlignment="1">
      <alignment vertical="center" wrapText="1"/>
    </xf>
    <xf numFmtId="2" fontId="1" fillId="20" borderId="24" xfId="0" applyNumberFormat="1" applyFont="1" applyFill="1" applyBorder="1" applyAlignment="1">
      <alignment vertical="center" wrapText="1"/>
    </xf>
    <xf numFmtId="2" fontId="1" fillId="20" borderId="28" xfId="0" applyNumberFormat="1" applyFont="1" applyFill="1" applyBorder="1" applyAlignment="1">
      <alignment vertical="center" wrapText="1"/>
    </xf>
    <xf numFmtId="0" fontId="3" fillId="0" borderId="31" xfId="0" applyFont="1" applyBorder="1" applyAlignment="1">
      <alignment vertical="center" wrapText="1"/>
    </xf>
    <xf numFmtId="0" fontId="3" fillId="0" borderId="0" xfId="0" applyFont="1" applyAlignment="1">
      <alignment vertical="center" wrapText="1"/>
    </xf>
    <xf numFmtId="0" fontId="1" fillId="0" borderId="31" xfId="0" applyFont="1" applyBorder="1" applyAlignment="1">
      <alignment horizontal="center" vertical="top" wrapText="1"/>
    </xf>
    <xf numFmtId="0" fontId="7" fillId="24" borderId="31" xfId="0" applyFont="1" applyFill="1" applyBorder="1" applyAlignment="1">
      <alignment horizontal="center" vertical="top" wrapText="1"/>
    </xf>
    <xf numFmtId="0" fontId="9" fillId="24" borderId="31" xfId="0" applyFont="1" applyFill="1" applyBorder="1" applyAlignment="1">
      <alignment horizontal="center" vertical="top" wrapText="1"/>
    </xf>
    <xf numFmtId="0" fontId="1" fillId="24" borderId="31" xfId="0" applyFont="1" applyFill="1" applyBorder="1" applyAlignment="1">
      <alignment horizontal="center" vertical="top" wrapText="1"/>
    </xf>
    <xf numFmtId="0" fontId="1" fillId="0" borderId="31" xfId="0" applyFont="1" applyFill="1" applyBorder="1" applyAlignment="1">
      <alignment horizontal="center" vertical="top" wrapText="1"/>
    </xf>
    <xf numFmtId="0" fontId="1" fillId="0" borderId="32" xfId="0" applyFont="1" applyFill="1" applyBorder="1" applyAlignment="1">
      <alignment horizontal="center" vertical="top" wrapText="1"/>
    </xf>
    <xf numFmtId="2" fontId="3" fillId="0" borderId="0" xfId="0" applyNumberFormat="1" applyFont="1" applyAlignment="1">
      <alignment vertical="top" wrapText="1"/>
    </xf>
    <xf numFmtId="2" fontId="3" fillId="0" borderId="0" xfId="0" applyNumberFormat="1" applyFont="1" applyAlignment="1">
      <alignment vertical="center" wrapText="1"/>
    </xf>
    <xf numFmtId="2" fontId="1" fillId="24" borderId="0" xfId="0" applyNumberFormat="1" applyFont="1" applyFill="1" applyAlignment="1">
      <alignment vertical="top" wrapText="1"/>
    </xf>
    <xf numFmtId="2" fontId="7" fillId="24" borderId="0" xfId="0" applyNumberFormat="1" applyFont="1" applyFill="1" applyAlignment="1">
      <alignment vertical="top" wrapText="1"/>
    </xf>
    <xf numFmtId="2" fontId="9" fillId="24" borderId="0" xfId="0" applyNumberFormat="1" applyFont="1" applyFill="1" applyAlignment="1">
      <alignment vertical="top" wrapText="1"/>
    </xf>
    <xf numFmtId="2" fontId="1" fillId="0" borderId="0" xfId="0" applyNumberFormat="1" applyFont="1" applyFill="1" applyAlignment="1">
      <alignment vertical="top" wrapText="1"/>
    </xf>
    <xf numFmtId="0" fontId="1" fillId="0" borderId="0" xfId="0" applyFont="1" applyFill="1" applyBorder="1" applyAlignment="1">
      <alignment vertical="top" wrapText="1"/>
    </xf>
    <xf numFmtId="2" fontId="0" fillId="0" borderId="23" xfId="0" applyNumberFormat="1" applyBorder="1" applyAlignment="1">
      <alignment wrapText="1"/>
    </xf>
    <xf numFmtId="2" fontId="0" fillId="0" borderId="20" xfId="0" applyNumberFormat="1" applyBorder="1" applyAlignment="1">
      <alignment wrapText="1"/>
    </xf>
    <xf numFmtId="2" fontId="0" fillId="0" borderId="25" xfId="0" applyNumberFormat="1" applyBorder="1" applyAlignment="1">
      <alignment wrapText="1"/>
    </xf>
    <xf numFmtId="2" fontId="0" fillId="0" borderId="29" xfId="0" applyNumberFormat="1" applyBorder="1" applyAlignment="1">
      <alignment wrapText="1"/>
    </xf>
    <xf numFmtId="0" fontId="3" fillId="0" borderId="36" xfId="0" applyFont="1" applyBorder="1" applyAlignment="1">
      <alignment horizontal="right" vertical="center" wrapText="1"/>
    </xf>
    <xf numFmtId="1" fontId="2" fillId="0" borderId="0" xfId="0" applyNumberFormat="1" applyFont="1" applyAlignment="1">
      <alignment horizontal="center" vertical="center" wrapText="1"/>
    </xf>
    <xf numFmtId="1" fontId="2" fillId="0" borderId="0" xfId="0" applyNumberFormat="1" applyFont="1" applyAlignment="1">
      <alignment horizontal="left" vertical="center" wrapText="1"/>
    </xf>
    <xf numFmtId="1" fontId="0" fillId="0" borderId="0" xfId="0" applyNumberFormat="1" applyAlignment="1">
      <alignment/>
    </xf>
    <xf numFmtId="1" fontId="2" fillId="0" borderId="0" xfId="0" applyNumberFormat="1" applyFont="1" applyAlignment="1">
      <alignment/>
    </xf>
    <xf numFmtId="2" fontId="0" fillId="0" borderId="63" xfId="0" applyNumberFormat="1" applyBorder="1" applyAlignment="1">
      <alignment wrapText="1"/>
    </xf>
    <xf numFmtId="0" fontId="0" fillId="0" borderId="31" xfId="0" applyBorder="1" applyAlignment="1">
      <alignment wrapText="1"/>
    </xf>
    <xf numFmtId="0" fontId="0" fillId="0" borderId="40" xfId="0" applyBorder="1" applyAlignment="1">
      <alignment horizontal="center" wrapText="1"/>
    </xf>
    <xf numFmtId="2" fontId="0" fillId="0" borderId="31" xfId="0" applyNumberFormat="1" applyFont="1" applyBorder="1" applyAlignment="1">
      <alignment wrapText="1"/>
    </xf>
    <xf numFmtId="0" fontId="0" fillId="0" borderId="40" xfId="0" applyBorder="1" applyAlignment="1">
      <alignment wrapText="1"/>
    </xf>
    <xf numFmtId="2" fontId="3" fillId="23" borderId="42" xfId="0" applyNumberFormat="1" applyFont="1" applyFill="1" applyBorder="1" applyAlignment="1">
      <alignment horizontal="center" vertical="top" wrapText="1"/>
    </xf>
    <xf numFmtId="0" fontId="3" fillId="23" borderId="34" xfId="0" applyFont="1" applyFill="1" applyBorder="1" applyAlignment="1">
      <alignment horizontal="center" vertical="top" wrapText="1"/>
    </xf>
    <xf numFmtId="2" fontId="3" fillId="23" borderId="39" xfId="0" applyNumberFormat="1" applyFont="1" applyFill="1" applyBorder="1" applyAlignment="1">
      <alignment horizontal="center" vertical="center" wrapText="1"/>
    </xf>
    <xf numFmtId="0" fontId="3" fillId="23" borderId="28" xfId="0" applyFont="1" applyFill="1" applyBorder="1" applyAlignment="1">
      <alignment horizontal="center" vertical="center" wrapText="1"/>
    </xf>
    <xf numFmtId="2" fontId="3" fillId="23" borderId="43" xfId="0" applyNumberFormat="1" applyFont="1" applyFill="1" applyBorder="1" applyAlignment="1">
      <alignment horizontal="center" vertical="top" wrapText="1"/>
    </xf>
    <xf numFmtId="2" fontId="3" fillId="23" borderId="33" xfId="0" applyNumberFormat="1" applyFont="1" applyFill="1" applyBorder="1" applyAlignment="1">
      <alignment horizontal="center" vertical="top" wrapText="1"/>
    </xf>
    <xf numFmtId="2" fontId="3" fillId="23" borderId="41" xfId="0" applyNumberFormat="1" applyFont="1" applyFill="1" applyBorder="1" applyAlignment="1">
      <alignment horizontal="center" vertical="center" wrapText="1"/>
    </xf>
    <xf numFmtId="2" fontId="3" fillId="23" borderId="24" xfId="0" applyNumberFormat="1" applyFont="1" applyFill="1" applyBorder="1" applyAlignment="1">
      <alignment horizontal="center" vertical="center" wrapText="1"/>
    </xf>
    <xf numFmtId="2" fontId="1" fillId="28" borderId="41" xfId="0" applyNumberFormat="1" applyFont="1" applyFill="1" applyBorder="1" applyAlignment="1">
      <alignment horizontal="center" vertical="center" wrapText="1"/>
    </xf>
    <xf numFmtId="2" fontId="1" fillId="28" borderId="24" xfId="0" applyNumberFormat="1" applyFont="1" applyFill="1" applyBorder="1" applyAlignment="1">
      <alignment horizontal="center" vertical="center" wrapText="1"/>
    </xf>
    <xf numFmtId="2" fontId="13" fillId="4" borderId="30" xfId="0" applyNumberFormat="1" applyFont="1" applyFill="1" applyBorder="1" applyAlignment="1">
      <alignment vertical="center"/>
    </xf>
    <xf numFmtId="2" fontId="1" fillId="4" borderId="33" xfId="0" applyNumberFormat="1" applyFont="1" applyFill="1" applyBorder="1" applyAlignment="1">
      <alignment vertical="top"/>
    </xf>
    <xf numFmtId="0" fontId="1" fillId="4" borderId="33" xfId="0" applyFont="1" applyFill="1" applyBorder="1" applyAlignment="1">
      <alignment vertical="top"/>
    </xf>
    <xf numFmtId="2" fontId="1" fillId="4" borderId="34" xfId="0" applyNumberFormat="1" applyFont="1" applyFill="1" applyBorder="1" applyAlignment="1">
      <alignment vertical="top"/>
    </xf>
    <xf numFmtId="2" fontId="3" fillId="4" borderId="33" xfId="0" applyNumberFormat="1" applyFont="1" applyFill="1" applyBorder="1" applyAlignment="1">
      <alignment vertical="top" wrapText="1"/>
    </xf>
    <xf numFmtId="2" fontId="3" fillId="4" borderId="34" xfId="0" applyNumberFormat="1" applyFont="1" applyFill="1" applyBorder="1" applyAlignment="1">
      <alignment vertical="top" wrapText="1"/>
    </xf>
    <xf numFmtId="2" fontId="3" fillId="4" borderId="36" xfId="0" applyNumberFormat="1" applyFont="1" applyFill="1" applyBorder="1" applyAlignment="1">
      <alignment vertical="top" wrapText="1"/>
    </xf>
    <xf numFmtId="0" fontId="3" fillId="4" borderId="33" xfId="0" applyFont="1" applyFill="1" applyBorder="1" applyAlignment="1">
      <alignment vertical="top" wrapText="1"/>
    </xf>
    <xf numFmtId="0" fontId="3" fillId="4" borderId="34" xfId="0" applyFont="1" applyFill="1" applyBorder="1" applyAlignment="1">
      <alignment vertical="top" wrapText="1"/>
    </xf>
    <xf numFmtId="0" fontId="3" fillId="4" borderId="30" xfId="0" applyFont="1" applyFill="1" applyBorder="1" applyAlignment="1">
      <alignment vertical="top" wrapText="1"/>
    </xf>
    <xf numFmtId="2" fontId="3" fillId="4" borderId="30" xfId="0" applyNumberFormat="1" applyFont="1" applyFill="1" applyBorder="1" applyAlignment="1">
      <alignment vertical="top" wrapText="1"/>
    </xf>
    <xf numFmtId="2" fontId="3" fillId="4" borderId="24" xfId="0" applyNumberFormat="1" applyFont="1" applyFill="1" applyBorder="1" applyAlignment="1">
      <alignment vertical="center" wrapText="1"/>
    </xf>
    <xf numFmtId="2" fontId="3" fillId="4" borderId="28" xfId="0" applyNumberFormat="1" applyFont="1" applyFill="1" applyBorder="1" applyAlignment="1">
      <alignment vertical="center" wrapText="1"/>
    </xf>
    <xf numFmtId="2" fontId="3" fillId="4" borderId="32" xfId="0" applyNumberFormat="1" applyFont="1" applyFill="1" applyBorder="1" applyAlignment="1">
      <alignment vertical="center" wrapText="1"/>
    </xf>
    <xf numFmtId="2" fontId="3" fillId="4" borderId="27" xfId="0" applyNumberFormat="1" applyFont="1" applyFill="1" applyBorder="1" applyAlignment="1">
      <alignment vertical="center" wrapText="1"/>
    </xf>
    <xf numFmtId="2" fontId="1" fillId="30" borderId="0" xfId="0" applyNumberFormat="1" applyFont="1" applyFill="1" applyBorder="1" applyAlignment="1">
      <alignment vertical="top" wrapText="1"/>
    </xf>
    <xf numFmtId="0" fontId="1" fillId="30" borderId="20" xfId="0" applyFont="1" applyFill="1" applyBorder="1" applyAlignment="1">
      <alignment vertical="top" wrapText="1"/>
    </xf>
    <xf numFmtId="0" fontId="1" fillId="30" borderId="31" xfId="0" applyFont="1" applyFill="1" applyBorder="1" applyAlignment="1">
      <alignment vertical="top" wrapText="1"/>
    </xf>
    <xf numFmtId="0" fontId="1" fillId="30" borderId="0" xfId="0" applyFont="1" applyFill="1" applyBorder="1" applyAlignment="1">
      <alignment vertical="top" wrapText="1"/>
    </xf>
    <xf numFmtId="0" fontId="1" fillId="30" borderId="23" xfId="0" applyFont="1" applyFill="1" applyBorder="1" applyAlignment="1">
      <alignment vertical="top" wrapText="1"/>
    </xf>
    <xf numFmtId="2" fontId="1" fillId="30" borderId="23" xfId="0" applyNumberFormat="1" applyFont="1" applyFill="1" applyBorder="1" applyAlignment="1">
      <alignment vertical="top" wrapText="1"/>
    </xf>
    <xf numFmtId="2" fontId="1" fillId="30" borderId="20" xfId="0" applyNumberFormat="1" applyFont="1" applyFill="1" applyBorder="1" applyAlignment="1">
      <alignment vertical="top" wrapText="1"/>
    </xf>
    <xf numFmtId="2" fontId="1" fillId="4" borderId="0" xfId="0" applyNumberFormat="1" applyFont="1" applyFill="1" applyBorder="1" applyAlignment="1">
      <alignment vertical="top" wrapText="1"/>
    </xf>
    <xf numFmtId="2" fontId="1" fillId="4" borderId="20" xfId="0" applyNumberFormat="1" applyFont="1" applyFill="1" applyBorder="1" applyAlignment="1">
      <alignment vertical="top" wrapText="1"/>
    </xf>
    <xf numFmtId="2" fontId="1" fillId="4" borderId="31" xfId="0" applyNumberFormat="1" applyFont="1" applyFill="1" applyBorder="1" applyAlignment="1">
      <alignment vertical="top" wrapText="1"/>
    </xf>
    <xf numFmtId="2" fontId="1" fillId="4" borderId="23" xfId="0" applyNumberFormat="1" applyFont="1" applyFill="1" applyBorder="1" applyAlignment="1">
      <alignment vertical="top" wrapText="1"/>
    </xf>
    <xf numFmtId="2" fontId="1" fillId="4" borderId="24" xfId="0" applyNumberFormat="1" applyFont="1" applyFill="1" applyBorder="1" applyAlignment="1">
      <alignment vertical="top" wrapText="1"/>
    </xf>
    <xf numFmtId="2" fontId="1" fillId="4" borderId="28" xfId="0" applyNumberFormat="1" applyFont="1" applyFill="1" applyBorder="1" applyAlignment="1">
      <alignment vertical="top" wrapText="1"/>
    </xf>
    <xf numFmtId="2" fontId="1" fillId="4" borderId="32" xfId="0" applyNumberFormat="1" applyFont="1" applyFill="1" applyBorder="1" applyAlignment="1">
      <alignment vertical="top" wrapText="1"/>
    </xf>
    <xf numFmtId="2" fontId="1" fillId="4" borderId="27" xfId="0" applyNumberFormat="1" applyFont="1" applyFill="1" applyBorder="1" applyAlignment="1">
      <alignment vertical="top" wrapText="1"/>
    </xf>
    <xf numFmtId="0" fontId="1" fillId="0" borderId="0" xfId="0" applyFont="1" applyAlignment="1">
      <alignment horizontal="left" vertical="top" wrapText="1"/>
    </xf>
    <xf numFmtId="0" fontId="3" fillId="0" borderId="0" xfId="0" applyFont="1" applyBorder="1" applyAlignment="1">
      <alignment vertical="top" wrapText="1"/>
    </xf>
    <xf numFmtId="0" fontId="10" fillId="0" borderId="0" xfId="0" applyFont="1" applyFill="1" applyBorder="1" applyAlignment="1">
      <alignment/>
    </xf>
    <xf numFmtId="0" fontId="13" fillId="20" borderId="30" xfId="0" applyFont="1" applyFill="1" applyBorder="1" applyAlignment="1">
      <alignment vertical="center"/>
    </xf>
    <xf numFmtId="2" fontId="1" fillId="20" borderId="33" xfId="0" applyNumberFormat="1" applyFont="1" applyFill="1" applyBorder="1" applyAlignment="1">
      <alignment vertical="top"/>
    </xf>
    <xf numFmtId="0" fontId="0" fillId="20" borderId="33" xfId="0" applyFill="1" applyBorder="1" applyAlignment="1">
      <alignment/>
    </xf>
    <xf numFmtId="0" fontId="0" fillId="20" borderId="34" xfId="0" applyFill="1" applyBorder="1" applyAlignment="1">
      <alignment/>
    </xf>
    <xf numFmtId="0" fontId="13" fillId="6" borderId="30" xfId="0" applyFont="1" applyFill="1" applyBorder="1" applyAlignment="1">
      <alignment vertical="center"/>
    </xf>
    <xf numFmtId="0" fontId="1" fillId="6" borderId="33" xfId="0" applyFont="1" applyFill="1" applyBorder="1" applyAlignment="1">
      <alignment vertical="top"/>
    </xf>
    <xf numFmtId="2" fontId="1" fillId="6" borderId="33" xfId="0" applyNumberFormat="1" applyFont="1" applyFill="1" applyBorder="1" applyAlignment="1">
      <alignment vertical="top"/>
    </xf>
    <xf numFmtId="2" fontId="1" fillId="6" borderId="34" xfId="0" applyNumberFormat="1" applyFont="1" applyFill="1" applyBorder="1" applyAlignment="1">
      <alignment vertical="top"/>
    </xf>
    <xf numFmtId="0" fontId="3" fillId="6" borderId="30" xfId="0" applyFont="1" applyFill="1" applyBorder="1" applyAlignment="1">
      <alignment vertical="top" wrapText="1"/>
    </xf>
    <xf numFmtId="0" fontId="3" fillId="6" borderId="33" xfId="0" applyFont="1" applyFill="1" applyBorder="1" applyAlignment="1">
      <alignment vertical="top" wrapText="1"/>
    </xf>
    <xf numFmtId="2" fontId="3" fillId="6" borderId="34" xfId="0" applyNumberFormat="1" applyFont="1" applyFill="1" applyBorder="1" applyAlignment="1">
      <alignment vertical="top" wrapText="1"/>
    </xf>
    <xf numFmtId="0" fontId="3" fillId="6" borderId="26" xfId="0" applyFont="1" applyFill="1" applyBorder="1" applyAlignment="1">
      <alignment vertical="top" wrapText="1"/>
    </xf>
    <xf numFmtId="2" fontId="3" fillId="6" borderId="26" xfId="0" applyNumberFormat="1" applyFont="1" applyFill="1" applyBorder="1" applyAlignment="1">
      <alignment vertical="top" wrapText="1"/>
    </xf>
    <xf numFmtId="2" fontId="3" fillId="6" borderId="30" xfId="0" applyNumberFormat="1" applyFont="1" applyFill="1" applyBorder="1" applyAlignment="1">
      <alignment vertical="top" wrapText="1"/>
    </xf>
    <xf numFmtId="2" fontId="3" fillId="6" borderId="33" xfId="0" applyNumberFormat="1" applyFont="1" applyFill="1" applyBorder="1" applyAlignment="1">
      <alignment vertical="top" wrapText="1"/>
    </xf>
    <xf numFmtId="1" fontId="1" fillId="6" borderId="24" xfId="0" applyNumberFormat="1" applyFont="1" applyFill="1" applyBorder="1" applyAlignment="1">
      <alignment vertical="center" wrapText="1"/>
    </xf>
    <xf numFmtId="1" fontId="3" fillId="6" borderId="36" xfId="0" applyNumberFormat="1" applyFont="1" applyFill="1" applyBorder="1" applyAlignment="1">
      <alignment vertical="center" wrapText="1"/>
    </xf>
    <xf numFmtId="1" fontId="1" fillId="6" borderId="30" xfId="0" applyNumberFormat="1" applyFont="1" applyFill="1" applyBorder="1" applyAlignment="1">
      <alignment vertical="center" wrapText="1"/>
    </xf>
    <xf numFmtId="1" fontId="1" fillId="6" borderId="33" xfId="0" applyNumberFormat="1" applyFont="1" applyFill="1" applyBorder="1" applyAlignment="1">
      <alignment vertical="center" wrapText="1"/>
    </xf>
    <xf numFmtId="1" fontId="1" fillId="6" borderId="34" xfId="0" applyNumberFormat="1" applyFont="1" applyFill="1" applyBorder="1" applyAlignment="1">
      <alignment vertical="center" wrapText="1"/>
    </xf>
    <xf numFmtId="2" fontId="1" fillId="6" borderId="23" xfId="0" applyNumberFormat="1" applyFont="1" applyFill="1" applyBorder="1" applyAlignment="1">
      <alignment vertical="top" wrapText="1"/>
    </xf>
    <xf numFmtId="2" fontId="1" fillId="6" borderId="0" xfId="0" applyNumberFormat="1" applyFont="1" applyFill="1" applyBorder="1" applyAlignment="1">
      <alignment vertical="top" wrapText="1"/>
    </xf>
    <xf numFmtId="2" fontId="1" fillId="6" borderId="20" xfId="0" applyNumberFormat="1" applyFont="1" applyFill="1" applyBorder="1" applyAlignment="1">
      <alignment vertical="top" wrapText="1"/>
    </xf>
    <xf numFmtId="0" fontId="1" fillId="6" borderId="0" xfId="0" applyFont="1" applyFill="1" applyBorder="1" applyAlignment="1">
      <alignment vertical="top" wrapText="1"/>
    </xf>
    <xf numFmtId="2" fontId="1" fillId="6" borderId="27" xfId="0" applyNumberFormat="1" applyFont="1" applyFill="1" applyBorder="1" applyAlignment="1">
      <alignment vertical="top" wrapText="1"/>
    </xf>
    <xf numFmtId="2" fontId="1" fillId="6" borderId="24" xfId="0" applyNumberFormat="1" applyFont="1" applyFill="1" applyBorder="1" applyAlignment="1">
      <alignment vertical="top" wrapText="1"/>
    </xf>
    <xf numFmtId="2" fontId="1" fillId="6" borderId="28" xfId="0" applyNumberFormat="1" applyFont="1" applyFill="1" applyBorder="1" applyAlignment="1">
      <alignment vertical="top" wrapText="1"/>
    </xf>
    <xf numFmtId="0" fontId="1" fillId="6" borderId="24" xfId="0" applyFont="1" applyFill="1" applyBorder="1" applyAlignment="1">
      <alignment vertical="top" wrapText="1"/>
    </xf>
    <xf numFmtId="0" fontId="1" fillId="0" borderId="34" xfId="0" applyFont="1" applyFill="1" applyBorder="1" applyAlignment="1">
      <alignment horizontal="center" vertical="top"/>
    </xf>
    <xf numFmtId="0" fontId="3" fillId="0" borderId="34" xfId="0" applyFont="1" applyFill="1" applyBorder="1" applyAlignment="1">
      <alignment horizontal="center" vertical="top" wrapText="1"/>
    </xf>
    <xf numFmtId="0" fontId="3" fillId="0" borderId="28" xfId="0" applyFont="1" applyFill="1" applyBorder="1" applyAlignment="1">
      <alignment horizontal="center" vertical="center" wrapText="1"/>
    </xf>
    <xf numFmtId="2" fontId="1" fillId="0" borderId="20" xfId="0" applyNumberFormat="1" applyFont="1" applyFill="1" applyBorder="1" applyAlignment="1">
      <alignment horizontal="center" vertical="top" wrapText="1"/>
    </xf>
    <xf numFmtId="0" fontId="7" fillId="0" borderId="20" xfId="0" applyFont="1" applyFill="1" applyBorder="1" applyAlignment="1">
      <alignment horizontal="center" vertical="top" wrapText="1"/>
    </xf>
    <xf numFmtId="0" fontId="9" fillId="0" borderId="20" xfId="0" applyFont="1" applyFill="1" applyBorder="1" applyAlignment="1">
      <alignment horizontal="center" vertical="top" wrapText="1"/>
    </xf>
    <xf numFmtId="2" fontId="1" fillId="0" borderId="28" xfId="0" applyNumberFormat="1" applyFont="1" applyFill="1" applyBorder="1" applyAlignment="1">
      <alignment horizontal="center" vertical="top" wrapText="1"/>
    </xf>
    <xf numFmtId="0" fontId="1" fillId="0" borderId="0" xfId="0" applyFont="1" applyFill="1" applyAlignment="1">
      <alignment horizontal="center" vertical="top" wrapText="1"/>
    </xf>
    <xf numFmtId="2" fontId="1" fillId="0" borderId="22" xfId="0" applyNumberFormat="1" applyFont="1" applyBorder="1" applyAlignment="1">
      <alignment vertical="top" wrapText="1"/>
    </xf>
    <xf numFmtId="1" fontId="1" fillId="0" borderId="64" xfId="0" applyNumberFormat="1" applyFont="1" applyBorder="1" applyAlignment="1">
      <alignment vertical="top" wrapText="1"/>
    </xf>
    <xf numFmtId="1" fontId="1" fillId="0" borderId="65" xfId="0" applyNumberFormat="1" applyFont="1" applyBorder="1" applyAlignment="1">
      <alignment vertical="top" wrapText="1"/>
    </xf>
    <xf numFmtId="2" fontId="1" fillId="0" borderId="65" xfId="0" applyNumberFormat="1" applyFont="1" applyBorder="1" applyAlignment="1">
      <alignment vertical="top" wrapText="1"/>
    </xf>
    <xf numFmtId="2" fontId="1" fillId="0" borderId="66" xfId="0" applyNumberFormat="1" applyFont="1" applyBorder="1" applyAlignment="1">
      <alignment vertical="top" wrapText="1"/>
    </xf>
    <xf numFmtId="1" fontId="1" fillId="0" borderId="22" xfId="0" applyNumberFormat="1" applyFont="1" applyBorder="1" applyAlignment="1">
      <alignment horizontal="center" vertical="top" wrapText="1"/>
    </xf>
    <xf numFmtId="2" fontId="1" fillId="0" borderId="67" xfId="0" applyNumberFormat="1" applyFont="1" applyBorder="1" applyAlignment="1">
      <alignment vertical="top" wrapText="1"/>
    </xf>
    <xf numFmtId="1" fontId="1" fillId="0" borderId="67" xfId="0" applyNumberFormat="1" applyFont="1" applyBorder="1" applyAlignment="1">
      <alignment horizontal="center" vertical="top" wrapText="1"/>
    </xf>
    <xf numFmtId="1" fontId="1" fillId="0" borderId="0" xfId="0" applyNumberFormat="1" applyFont="1" applyFill="1" applyBorder="1" applyAlignment="1">
      <alignment vertical="top" wrapText="1"/>
    </xf>
    <xf numFmtId="1" fontId="1" fillId="0" borderId="65" xfId="0" applyNumberFormat="1" applyFont="1" applyBorder="1" applyAlignment="1">
      <alignment vertical="top"/>
    </xf>
    <xf numFmtId="0" fontId="2" fillId="0" borderId="0" xfId="0" applyFont="1" applyBorder="1" applyAlignment="1">
      <alignment/>
    </xf>
    <xf numFmtId="2" fontId="2" fillId="23" borderId="30" xfId="0" applyNumberFormat="1" applyFont="1" applyFill="1" applyBorder="1" applyAlignment="1">
      <alignment horizontal="center" vertical="center" wrapText="1"/>
    </xf>
    <xf numFmtId="2" fontId="2" fillId="23" borderId="34" xfId="0" applyNumberFormat="1" applyFont="1" applyFill="1" applyBorder="1" applyAlignment="1">
      <alignment horizontal="center" vertical="center" wrapText="1"/>
    </xf>
    <xf numFmtId="2" fontId="2" fillId="23" borderId="32" xfId="0" applyNumberFormat="1" applyFont="1" applyFill="1" applyBorder="1" applyAlignment="1">
      <alignment horizontal="center" vertical="center" wrapText="1"/>
    </xf>
    <xf numFmtId="1" fontId="2" fillId="4" borderId="30" xfId="0" applyNumberFormat="1" applyFont="1" applyFill="1" applyBorder="1" applyAlignment="1">
      <alignment horizontal="center" vertical="center" wrapText="1"/>
    </xf>
    <xf numFmtId="1" fontId="2" fillId="4" borderId="34" xfId="0" applyNumberFormat="1" applyFont="1" applyFill="1" applyBorder="1" applyAlignment="1">
      <alignment horizontal="center" vertical="center" wrapText="1"/>
    </xf>
    <xf numFmtId="1" fontId="2" fillId="4" borderId="68" xfId="0" applyNumberFormat="1" applyFont="1" applyFill="1" applyBorder="1" applyAlignment="1">
      <alignment horizontal="center" vertical="center" wrapText="1"/>
    </xf>
    <xf numFmtId="1" fontId="2" fillId="4" borderId="32" xfId="0" applyNumberFormat="1" applyFont="1" applyFill="1" applyBorder="1" applyAlignment="1">
      <alignment horizontal="center" vertical="center" wrapText="1"/>
    </xf>
    <xf numFmtId="1" fontId="2" fillId="4" borderId="36" xfId="0" applyNumberFormat="1" applyFont="1" applyFill="1" applyBorder="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vertical="top" wrapText="1"/>
    </xf>
    <xf numFmtId="2" fontId="12" fillId="4" borderId="25" xfId="0" applyNumberFormat="1" applyFont="1" applyFill="1" applyBorder="1" applyAlignment="1">
      <alignment vertical="center"/>
    </xf>
    <xf numFmtId="2" fontId="1" fillId="4" borderId="26" xfId="0" applyNumberFormat="1" applyFont="1" applyFill="1" applyBorder="1" applyAlignment="1">
      <alignment vertical="top" wrapText="1"/>
    </xf>
    <xf numFmtId="0" fontId="1" fillId="4" borderId="26" xfId="0" applyFont="1" applyFill="1" applyBorder="1" applyAlignment="1">
      <alignment vertical="top" wrapText="1"/>
    </xf>
    <xf numFmtId="2" fontId="1" fillId="4" borderId="30" xfId="0" applyNumberFormat="1" applyFont="1" applyFill="1" applyBorder="1" applyAlignment="1">
      <alignment horizontal="center" vertical="center" wrapText="1"/>
    </xf>
    <xf numFmtId="2" fontId="1" fillId="4" borderId="34" xfId="0" applyNumberFormat="1" applyFont="1" applyFill="1" applyBorder="1" applyAlignment="1">
      <alignment horizontal="center" vertical="center" wrapText="1"/>
    </xf>
    <xf numFmtId="0" fontId="1" fillId="4" borderId="29" xfId="0" applyFont="1" applyFill="1" applyBorder="1" applyAlignment="1">
      <alignment vertical="top" wrapText="1"/>
    </xf>
    <xf numFmtId="2" fontId="1" fillId="0" borderId="27" xfId="0" applyNumberFormat="1" applyFont="1" applyBorder="1" applyAlignment="1">
      <alignment vertical="center" wrapText="1"/>
    </xf>
    <xf numFmtId="0" fontId="1" fillId="20" borderId="36" xfId="0" applyFont="1" applyFill="1" applyBorder="1" applyAlignment="1">
      <alignment vertical="top"/>
    </xf>
    <xf numFmtId="2" fontId="1" fillId="0" borderId="27" xfId="0" applyNumberFormat="1" applyFont="1" applyFill="1" applyBorder="1" applyAlignment="1">
      <alignment vertical="center" wrapText="1"/>
    </xf>
    <xf numFmtId="2" fontId="1" fillId="0" borderId="32" xfId="0" applyNumberFormat="1" applyFont="1" applyFill="1" applyBorder="1" applyAlignment="1">
      <alignment vertical="center" wrapText="1"/>
    </xf>
    <xf numFmtId="2" fontId="1" fillId="2" borderId="23" xfId="0" applyNumberFormat="1" applyFont="1" applyFill="1" applyBorder="1" applyAlignment="1">
      <alignment vertical="top" wrapText="1"/>
    </xf>
    <xf numFmtId="2" fontId="1" fillId="2" borderId="20" xfId="0" applyNumberFormat="1"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58"/>
  <sheetViews>
    <sheetView zoomScale="65" zoomScaleNormal="65" zoomScalePageLayoutView="0" workbookViewId="0" topLeftCell="A1">
      <selection activeCell="D3" sqref="D3:E3"/>
    </sheetView>
  </sheetViews>
  <sheetFormatPr defaultColWidth="9.140625" defaultRowHeight="12.75"/>
  <cols>
    <col min="1" max="1" width="23.57421875" style="1" customWidth="1"/>
    <col min="2" max="2" width="12.8515625" style="1" customWidth="1"/>
    <col min="3" max="3" width="13.57421875" style="1" customWidth="1"/>
    <col min="4" max="4" width="9.7109375" style="1" customWidth="1"/>
    <col min="5" max="5" width="13.7109375" style="1" customWidth="1"/>
    <col min="6" max="6" width="13.57421875" style="1" customWidth="1"/>
    <col min="7" max="7" width="12.57421875" style="1" customWidth="1"/>
    <col min="8" max="8" width="13.00390625" style="1" customWidth="1"/>
    <col min="9" max="9" width="13.28125" style="1" customWidth="1"/>
    <col min="10" max="10" width="14.140625" style="1" customWidth="1"/>
    <col min="11" max="11" width="12.421875" style="1" customWidth="1"/>
    <col min="12" max="12" width="11.8515625" style="1" customWidth="1"/>
    <col min="13" max="13" width="12.140625" style="1" customWidth="1"/>
    <col min="14" max="14" width="12.8515625" style="1" customWidth="1"/>
    <col min="15" max="16384" width="9.140625" style="1" customWidth="1"/>
  </cols>
  <sheetData>
    <row r="1" spans="1:14" s="6" customFormat="1" ht="126.75" customHeight="1" thickBot="1">
      <c r="A1" s="206" t="s">
        <v>0</v>
      </c>
      <c r="B1" s="207" t="s">
        <v>1</v>
      </c>
      <c r="C1" s="207" t="s">
        <v>2</v>
      </c>
      <c r="D1" s="207" t="s">
        <v>3</v>
      </c>
      <c r="E1" s="207" t="s">
        <v>4</v>
      </c>
      <c r="F1" s="207" t="s">
        <v>5</v>
      </c>
      <c r="G1" s="207" t="s">
        <v>6</v>
      </c>
      <c r="H1" s="207" t="s">
        <v>7</v>
      </c>
      <c r="I1" s="207" t="s">
        <v>8</v>
      </c>
      <c r="J1" s="207" t="s">
        <v>9</v>
      </c>
      <c r="K1" s="207" t="s">
        <v>10</v>
      </c>
      <c r="L1" s="207" t="s">
        <v>11</v>
      </c>
      <c r="M1" s="207" t="s">
        <v>12</v>
      </c>
      <c r="N1" s="220" t="s">
        <v>13</v>
      </c>
    </row>
    <row r="2" spans="1:14" s="6" customFormat="1" ht="24" customHeight="1" thickBot="1">
      <c r="A2" s="221" t="s">
        <v>277</v>
      </c>
      <c r="B2" s="205"/>
      <c r="C2" s="205"/>
      <c r="D2" s="205"/>
      <c r="E2" s="205"/>
      <c r="F2" s="205"/>
      <c r="G2" s="205"/>
      <c r="H2" s="205"/>
      <c r="I2" s="205"/>
      <c r="J2" s="205"/>
      <c r="K2" s="205"/>
      <c r="L2" s="205"/>
      <c r="M2" s="205"/>
      <c r="N2" s="222"/>
    </row>
    <row r="3" spans="1:14" s="13" customFormat="1" ht="20.25" customHeight="1">
      <c r="A3" s="223" t="s">
        <v>35</v>
      </c>
      <c r="B3" s="121"/>
      <c r="C3" s="121"/>
      <c r="D3" s="121"/>
      <c r="E3" s="121"/>
      <c r="F3" s="121"/>
      <c r="G3" s="121"/>
      <c r="H3" s="121"/>
      <c r="I3" s="121"/>
      <c r="J3" s="121"/>
      <c r="K3" s="121"/>
      <c r="L3" s="121"/>
      <c r="M3" s="121"/>
      <c r="N3" s="224"/>
    </row>
    <row r="4" spans="1:14" ht="42.75" customHeight="1">
      <c r="A4" s="225" t="s">
        <v>36</v>
      </c>
      <c r="B4" s="14" t="s">
        <v>37</v>
      </c>
      <c r="C4" s="14" t="s">
        <v>38</v>
      </c>
      <c r="D4" s="14" t="s">
        <v>38</v>
      </c>
      <c r="E4" s="15" t="s">
        <v>38</v>
      </c>
      <c r="F4" s="14" t="s">
        <v>39</v>
      </c>
      <c r="G4" s="14" t="s">
        <v>40</v>
      </c>
      <c r="H4" s="16" t="s">
        <v>38</v>
      </c>
      <c r="I4" s="17" t="s">
        <v>38</v>
      </c>
      <c r="J4" s="14" t="s">
        <v>41</v>
      </c>
      <c r="K4" s="14" t="s">
        <v>42</v>
      </c>
      <c r="L4" s="14" t="s">
        <v>39</v>
      </c>
      <c r="M4" s="14" t="s">
        <v>43</v>
      </c>
      <c r="N4" s="226" t="s">
        <v>44</v>
      </c>
    </row>
    <row r="5" spans="1:14" ht="39" customHeight="1">
      <c r="A5" s="225" t="s">
        <v>45</v>
      </c>
      <c r="B5" s="14" t="s">
        <v>39</v>
      </c>
      <c r="C5" s="14" t="s">
        <v>38</v>
      </c>
      <c r="D5" s="14" t="s">
        <v>39</v>
      </c>
      <c r="E5" s="15" t="s">
        <v>38</v>
      </c>
      <c r="F5" s="14" t="s">
        <v>39</v>
      </c>
      <c r="G5" s="14" t="s">
        <v>40</v>
      </c>
      <c r="H5" s="25" t="s">
        <v>38</v>
      </c>
      <c r="I5" s="17" t="s">
        <v>38</v>
      </c>
      <c r="J5" s="14" t="s">
        <v>46</v>
      </c>
      <c r="K5" s="14" t="s">
        <v>47</v>
      </c>
      <c r="L5" s="14" t="s">
        <v>38</v>
      </c>
      <c r="M5" s="16" t="s">
        <v>48</v>
      </c>
      <c r="N5" s="226" t="s">
        <v>49</v>
      </c>
    </row>
    <row r="6" spans="1:14" s="30" customFormat="1" ht="19.5" customHeight="1">
      <c r="A6" s="227" t="s">
        <v>50</v>
      </c>
      <c r="B6" s="7"/>
      <c r="C6" s="7"/>
      <c r="D6" s="7"/>
      <c r="E6" s="7"/>
      <c r="F6" s="7"/>
      <c r="G6" s="7"/>
      <c r="H6" s="7"/>
      <c r="I6" s="7"/>
      <c r="J6" s="7"/>
      <c r="K6" s="7"/>
      <c r="L6" s="7"/>
      <c r="M6" s="8"/>
      <c r="N6" s="228"/>
    </row>
    <row r="7" spans="1:14" ht="63.75">
      <c r="A7" s="225" t="s">
        <v>51</v>
      </c>
      <c r="B7" s="17" t="s">
        <v>38</v>
      </c>
      <c r="C7" s="14" t="s">
        <v>37</v>
      </c>
      <c r="D7" s="14" t="s">
        <v>52</v>
      </c>
      <c r="E7" s="16" t="s">
        <v>38</v>
      </c>
      <c r="F7" s="14" t="s">
        <v>37</v>
      </c>
      <c r="G7" s="14" t="s">
        <v>53</v>
      </c>
      <c r="H7" s="25" t="s">
        <v>54</v>
      </c>
      <c r="I7" s="15" t="s">
        <v>38</v>
      </c>
      <c r="J7" s="14" t="s">
        <v>55</v>
      </c>
      <c r="K7" s="14" t="s">
        <v>56</v>
      </c>
      <c r="L7" s="14" t="s">
        <v>37</v>
      </c>
      <c r="M7" s="25" t="s">
        <v>57</v>
      </c>
      <c r="N7" s="226" t="s">
        <v>39</v>
      </c>
    </row>
    <row r="8" spans="1:14" ht="63.75">
      <c r="A8" s="225" t="s">
        <v>58</v>
      </c>
      <c r="B8" s="17" t="s">
        <v>59</v>
      </c>
      <c r="C8" s="14" t="s">
        <v>60</v>
      </c>
      <c r="D8" s="14" t="s">
        <v>52</v>
      </c>
      <c r="E8" s="16" t="s">
        <v>38</v>
      </c>
      <c r="F8" s="14" t="s">
        <v>37</v>
      </c>
      <c r="G8" s="14" t="s">
        <v>53</v>
      </c>
      <c r="H8" s="25" t="s">
        <v>54</v>
      </c>
      <c r="I8" s="15" t="s">
        <v>38</v>
      </c>
      <c r="J8" s="14" t="s">
        <v>55</v>
      </c>
      <c r="K8" s="14" t="s">
        <v>56</v>
      </c>
      <c r="L8" s="14" t="s">
        <v>39</v>
      </c>
      <c r="M8" s="25" t="s">
        <v>57</v>
      </c>
      <c r="N8" s="226" t="s">
        <v>39</v>
      </c>
    </row>
    <row r="9" spans="1:14" ht="63.75">
      <c r="A9" s="225" t="s">
        <v>61</v>
      </c>
      <c r="B9" s="17" t="s">
        <v>62</v>
      </c>
      <c r="C9" s="14" t="s">
        <v>38</v>
      </c>
      <c r="D9" s="14" t="s">
        <v>37</v>
      </c>
      <c r="E9" s="14" t="s">
        <v>37</v>
      </c>
      <c r="F9" s="14" t="s">
        <v>37</v>
      </c>
      <c r="G9" s="14" t="s">
        <v>63</v>
      </c>
      <c r="H9" s="15" t="s">
        <v>54</v>
      </c>
      <c r="I9" s="16" t="s">
        <v>39</v>
      </c>
      <c r="J9" s="14" t="s">
        <v>55</v>
      </c>
      <c r="K9" s="14" t="s">
        <v>42</v>
      </c>
      <c r="L9" s="14" t="s">
        <v>38</v>
      </c>
      <c r="M9" s="14" t="s">
        <v>64</v>
      </c>
      <c r="N9" s="226" t="s">
        <v>65</v>
      </c>
    </row>
    <row r="10" spans="1:14" ht="63.75">
      <c r="A10" s="225" t="s">
        <v>58</v>
      </c>
      <c r="B10" s="17" t="s">
        <v>59</v>
      </c>
      <c r="C10" s="14" t="s">
        <v>38</v>
      </c>
      <c r="D10" s="14" t="s">
        <v>60</v>
      </c>
      <c r="E10" s="14" t="s">
        <v>37</v>
      </c>
      <c r="F10" s="14" t="s">
        <v>37</v>
      </c>
      <c r="G10" s="14" t="s">
        <v>63</v>
      </c>
      <c r="H10" s="15" t="s">
        <v>54</v>
      </c>
      <c r="I10" s="16" t="s">
        <v>39</v>
      </c>
      <c r="J10" s="14" t="s">
        <v>55</v>
      </c>
      <c r="K10" s="14" t="s">
        <v>42</v>
      </c>
      <c r="L10" s="14" t="s">
        <v>38</v>
      </c>
      <c r="M10" s="14" t="s">
        <v>64</v>
      </c>
      <c r="N10" s="226" t="s">
        <v>39</v>
      </c>
    </row>
    <row r="11" spans="1:14" ht="56.25" customHeight="1">
      <c r="A11" s="225" t="s">
        <v>66</v>
      </c>
      <c r="B11" s="15" t="s">
        <v>38</v>
      </c>
      <c r="C11" s="14" t="s">
        <v>37</v>
      </c>
      <c r="D11" s="14" t="s">
        <v>37</v>
      </c>
      <c r="E11" s="14" t="s">
        <v>37</v>
      </c>
      <c r="F11" s="14" t="s">
        <v>39</v>
      </c>
      <c r="G11" s="14" t="s">
        <v>67</v>
      </c>
      <c r="H11" s="16" t="s">
        <v>39</v>
      </c>
      <c r="I11" s="17" t="s">
        <v>68</v>
      </c>
      <c r="J11" s="14" t="s">
        <v>55</v>
      </c>
      <c r="K11" s="14" t="s">
        <v>69</v>
      </c>
      <c r="L11" s="14" t="s">
        <v>37</v>
      </c>
      <c r="M11" s="25" t="s">
        <v>70</v>
      </c>
      <c r="N11" s="226" t="s">
        <v>71</v>
      </c>
    </row>
    <row r="12" spans="1:14" ht="60" customHeight="1">
      <c r="A12" s="225" t="s">
        <v>72</v>
      </c>
      <c r="B12" s="15" t="s">
        <v>39</v>
      </c>
      <c r="C12" s="14" t="s">
        <v>37</v>
      </c>
      <c r="D12" s="14" t="s">
        <v>37</v>
      </c>
      <c r="E12" s="14" t="s">
        <v>37</v>
      </c>
      <c r="F12" s="14" t="s">
        <v>39</v>
      </c>
      <c r="G12" s="14" t="s">
        <v>67</v>
      </c>
      <c r="H12" s="16" t="s">
        <v>39</v>
      </c>
      <c r="I12" s="17" t="s">
        <v>68</v>
      </c>
      <c r="J12" s="14" t="s">
        <v>55</v>
      </c>
      <c r="K12" s="14" t="s">
        <v>69</v>
      </c>
      <c r="L12" s="14" t="s">
        <v>37</v>
      </c>
      <c r="M12" s="25" t="s">
        <v>57</v>
      </c>
      <c r="N12" s="226" t="s">
        <v>71</v>
      </c>
    </row>
    <row r="13" spans="1:14" ht="54" customHeight="1">
      <c r="A13" s="225" t="s">
        <v>73</v>
      </c>
      <c r="B13" s="15" t="s">
        <v>74</v>
      </c>
      <c r="C13" s="14" t="s">
        <v>37</v>
      </c>
      <c r="D13" s="14" t="s">
        <v>37</v>
      </c>
      <c r="E13" s="14" t="s">
        <v>37</v>
      </c>
      <c r="F13" s="14" t="s">
        <v>39</v>
      </c>
      <c r="G13" s="14" t="s">
        <v>67</v>
      </c>
      <c r="H13" s="16" t="s">
        <v>39</v>
      </c>
      <c r="I13" s="17" t="s">
        <v>68</v>
      </c>
      <c r="J13" s="14" t="s">
        <v>55</v>
      </c>
      <c r="K13" s="14" t="s">
        <v>69</v>
      </c>
      <c r="L13" s="14" t="s">
        <v>37</v>
      </c>
      <c r="M13" s="25" t="s">
        <v>57</v>
      </c>
      <c r="N13" s="226" t="s">
        <v>71</v>
      </c>
    </row>
    <row r="14" spans="1:14" ht="66.75" customHeight="1">
      <c r="A14" s="225" t="s">
        <v>75</v>
      </c>
      <c r="B14" s="15" t="s">
        <v>76</v>
      </c>
      <c r="C14" s="14" t="s">
        <v>37</v>
      </c>
      <c r="D14" s="14" t="s">
        <v>37</v>
      </c>
      <c r="E14" s="14" t="s">
        <v>37</v>
      </c>
      <c r="F14" s="14" t="s">
        <v>37</v>
      </c>
      <c r="G14" s="14" t="s">
        <v>37</v>
      </c>
      <c r="H14" s="25" t="s">
        <v>54</v>
      </c>
      <c r="I14" s="17" t="s">
        <v>77</v>
      </c>
      <c r="J14" s="14" t="s">
        <v>78</v>
      </c>
      <c r="K14" s="14" t="s">
        <v>47</v>
      </c>
      <c r="L14" s="14" t="s">
        <v>39</v>
      </c>
      <c r="M14" s="16" t="s">
        <v>64</v>
      </c>
      <c r="N14" s="226" t="s">
        <v>79</v>
      </c>
    </row>
    <row r="15" spans="1:14" ht="68.25" customHeight="1">
      <c r="A15" s="229" t="s">
        <v>80</v>
      </c>
      <c r="B15" s="148" t="s">
        <v>38</v>
      </c>
      <c r="C15" s="147" t="s">
        <v>37</v>
      </c>
      <c r="D15" s="147" t="s">
        <v>37</v>
      </c>
      <c r="E15" s="147" t="s">
        <v>81</v>
      </c>
      <c r="F15" s="149" t="s">
        <v>39</v>
      </c>
      <c r="G15" s="147" t="s">
        <v>63</v>
      </c>
      <c r="H15" s="150" t="s">
        <v>54</v>
      </c>
      <c r="I15" s="151" t="s">
        <v>39</v>
      </c>
      <c r="J15" s="147" t="s">
        <v>55</v>
      </c>
      <c r="K15" s="147" t="s">
        <v>42</v>
      </c>
      <c r="L15" s="147" t="s">
        <v>39</v>
      </c>
      <c r="M15" s="151" t="s">
        <v>43</v>
      </c>
      <c r="N15" s="230" t="s">
        <v>39</v>
      </c>
    </row>
    <row r="16" spans="1:14" ht="38.25">
      <c r="A16" s="231" t="s">
        <v>82</v>
      </c>
      <c r="B16" s="84" t="s">
        <v>39</v>
      </c>
      <c r="C16" s="100" t="s">
        <v>37</v>
      </c>
      <c r="D16" s="100" t="s">
        <v>39</v>
      </c>
      <c r="E16" s="87" t="s">
        <v>38</v>
      </c>
      <c r="F16" s="100" t="s">
        <v>37</v>
      </c>
      <c r="G16" s="100" t="s">
        <v>40</v>
      </c>
      <c r="H16" s="100" t="s">
        <v>37</v>
      </c>
      <c r="I16" s="86" t="s">
        <v>39</v>
      </c>
      <c r="J16" s="100" t="s">
        <v>83</v>
      </c>
      <c r="K16" s="100" t="s">
        <v>47</v>
      </c>
      <c r="L16" s="100" t="s">
        <v>39</v>
      </c>
      <c r="M16" s="85" t="s">
        <v>84</v>
      </c>
      <c r="N16" s="232" t="s">
        <v>71</v>
      </c>
    </row>
    <row r="17" spans="1:14" ht="38.25">
      <c r="A17" s="233" t="s">
        <v>85</v>
      </c>
      <c r="B17" s="25" t="s">
        <v>39</v>
      </c>
      <c r="C17" s="14" t="s">
        <v>37</v>
      </c>
      <c r="D17" s="14" t="s">
        <v>37</v>
      </c>
      <c r="E17" s="15" t="s">
        <v>38</v>
      </c>
      <c r="F17" s="14" t="s">
        <v>37</v>
      </c>
      <c r="G17" s="14" t="s">
        <v>40</v>
      </c>
      <c r="H17" s="14" t="s">
        <v>37</v>
      </c>
      <c r="I17" s="17" t="s">
        <v>39</v>
      </c>
      <c r="J17" s="14" t="s">
        <v>83</v>
      </c>
      <c r="K17" s="14" t="s">
        <v>47</v>
      </c>
      <c r="L17" s="14" t="s">
        <v>39</v>
      </c>
      <c r="M17" s="16" t="s">
        <v>57</v>
      </c>
      <c r="N17" s="226" t="s">
        <v>71</v>
      </c>
    </row>
    <row r="18" spans="1:14" s="30" customFormat="1" ht="27.75" customHeight="1">
      <c r="A18" s="227" t="s">
        <v>86</v>
      </c>
      <c r="B18" s="7"/>
      <c r="C18" s="7"/>
      <c r="D18" s="7"/>
      <c r="E18" s="7"/>
      <c r="F18" s="7"/>
      <c r="G18" s="7"/>
      <c r="H18" s="7"/>
      <c r="I18" s="7"/>
      <c r="J18" s="7"/>
      <c r="K18" s="7"/>
      <c r="L18" s="7"/>
      <c r="M18" s="8"/>
      <c r="N18" s="228"/>
    </row>
    <row r="19" spans="1:14" ht="38.25">
      <c r="A19" s="225" t="s">
        <v>87</v>
      </c>
      <c r="B19" s="14" t="s">
        <v>39</v>
      </c>
      <c r="C19" s="14" t="s">
        <v>38</v>
      </c>
      <c r="D19" s="14" t="s">
        <v>37</v>
      </c>
      <c r="E19" s="16" t="s">
        <v>38</v>
      </c>
      <c r="F19" s="14" t="s">
        <v>37</v>
      </c>
      <c r="G19" s="14" t="s">
        <v>40</v>
      </c>
      <c r="H19" s="14" t="s">
        <v>37</v>
      </c>
      <c r="I19" s="15" t="s">
        <v>37</v>
      </c>
      <c r="J19" s="14" t="s">
        <v>83</v>
      </c>
      <c r="K19" s="14" t="s">
        <v>47</v>
      </c>
      <c r="L19" s="17" t="s">
        <v>38</v>
      </c>
      <c r="M19" s="14" t="s">
        <v>43</v>
      </c>
      <c r="N19" s="226" t="s">
        <v>65</v>
      </c>
    </row>
    <row r="20" spans="1:14" ht="38.25">
      <c r="A20" s="225" t="s">
        <v>88</v>
      </c>
      <c r="B20" s="14" t="s">
        <v>39</v>
      </c>
      <c r="C20" s="14" t="s">
        <v>39</v>
      </c>
      <c r="D20" s="14" t="s">
        <v>37</v>
      </c>
      <c r="E20" s="16" t="s">
        <v>38</v>
      </c>
      <c r="F20" s="14" t="s">
        <v>37</v>
      </c>
      <c r="G20" s="14" t="s">
        <v>40</v>
      </c>
      <c r="H20" s="14" t="s">
        <v>37</v>
      </c>
      <c r="I20" s="15" t="s">
        <v>37</v>
      </c>
      <c r="J20" s="14" t="s">
        <v>89</v>
      </c>
      <c r="K20" s="14" t="s">
        <v>47</v>
      </c>
      <c r="L20" s="17" t="s">
        <v>38</v>
      </c>
      <c r="M20" s="14" t="s">
        <v>43</v>
      </c>
      <c r="N20" s="226" t="s">
        <v>65</v>
      </c>
    </row>
    <row r="21" spans="1:14" s="30" customFormat="1" ht="38.25">
      <c r="A21" s="227" t="s">
        <v>90</v>
      </c>
      <c r="B21" s="7"/>
      <c r="C21" s="7"/>
      <c r="D21" s="7"/>
      <c r="E21" s="7"/>
      <c r="F21" s="7"/>
      <c r="G21" s="7"/>
      <c r="H21" s="7"/>
      <c r="I21" s="7"/>
      <c r="J21" s="7"/>
      <c r="K21" s="7"/>
      <c r="L21" s="7"/>
      <c r="M21" s="8"/>
      <c r="N21" s="228"/>
    </row>
    <row r="22" spans="1:14" ht="63.75">
      <c r="A22" s="233" t="s">
        <v>91</v>
      </c>
      <c r="B22" s="25" t="s">
        <v>39</v>
      </c>
      <c r="C22" s="25" t="s">
        <v>37</v>
      </c>
      <c r="D22" s="25" t="s">
        <v>39</v>
      </c>
      <c r="E22" s="25" t="s">
        <v>37</v>
      </c>
      <c r="F22" s="15" t="s">
        <v>38</v>
      </c>
      <c r="G22" s="25" t="s">
        <v>40</v>
      </c>
      <c r="H22" s="25" t="s">
        <v>39</v>
      </c>
      <c r="I22" s="17" t="s">
        <v>38</v>
      </c>
      <c r="J22" s="25" t="s">
        <v>92</v>
      </c>
      <c r="K22" s="25" t="s">
        <v>47</v>
      </c>
      <c r="L22" s="25" t="s">
        <v>39</v>
      </c>
      <c r="M22" s="16" t="s">
        <v>57</v>
      </c>
      <c r="N22" s="226" t="s">
        <v>93</v>
      </c>
    </row>
    <row r="23" spans="1:14" ht="44.25" customHeight="1">
      <c r="A23" s="225" t="s">
        <v>94</v>
      </c>
      <c r="B23" s="16" t="s">
        <v>39</v>
      </c>
      <c r="C23" s="14" t="s">
        <v>39</v>
      </c>
      <c r="D23" s="14" t="s">
        <v>39</v>
      </c>
      <c r="E23" s="17" t="s">
        <v>39</v>
      </c>
      <c r="F23" s="14" t="s">
        <v>37</v>
      </c>
      <c r="G23" s="14" t="s">
        <v>63</v>
      </c>
      <c r="H23" s="14" t="s">
        <v>37</v>
      </c>
      <c r="I23" s="14" t="s">
        <v>37</v>
      </c>
      <c r="J23" s="14" t="s">
        <v>95</v>
      </c>
      <c r="K23" s="14" t="s">
        <v>96</v>
      </c>
      <c r="L23" s="25" t="s">
        <v>39</v>
      </c>
      <c r="M23" s="15" t="s">
        <v>84</v>
      </c>
      <c r="N23" s="226" t="s">
        <v>65</v>
      </c>
    </row>
    <row r="24" spans="1:14" ht="42.75" customHeight="1">
      <c r="A24" s="225" t="s">
        <v>97</v>
      </c>
      <c r="B24" s="25" t="s">
        <v>39</v>
      </c>
      <c r="C24" s="14" t="s">
        <v>37</v>
      </c>
      <c r="D24" s="14" t="s">
        <v>37</v>
      </c>
      <c r="E24" s="15" t="s">
        <v>38</v>
      </c>
      <c r="F24" s="14" t="s">
        <v>39</v>
      </c>
      <c r="G24" s="14" t="s">
        <v>39</v>
      </c>
      <c r="H24" s="14" t="s">
        <v>39</v>
      </c>
      <c r="I24" s="17" t="s">
        <v>38</v>
      </c>
      <c r="J24" s="14" t="s">
        <v>95</v>
      </c>
      <c r="K24" s="14" t="s">
        <v>69</v>
      </c>
      <c r="L24" s="14" t="s">
        <v>98</v>
      </c>
      <c r="M24" s="16" t="s">
        <v>99</v>
      </c>
      <c r="N24" s="226" t="s">
        <v>39</v>
      </c>
    </row>
    <row r="25" spans="1:14" ht="54" customHeight="1">
      <c r="A25" s="225" t="s">
        <v>100</v>
      </c>
      <c r="B25" s="14" t="s">
        <v>39</v>
      </c>
      <c r="C25" s="14" t="s">
        <v>101</v>
      </c>
      <c r="D25" s="14" t="s">
        <v>38</v>
      </c>
      <c r="E25" s="16" t="s">
        <v>38</v>
      </c>
      <c r="F25" s="15" t="s">
        <v>39</v>
      </c>
      <c r="G25" s="14" t="s">
        <v>40</v>
      </c>
      <c r="H25" s="14" t="s">
        <v>38</v>
      </c>
      <c r="I25" s="17" t="s">
        <v>38</v>
      </c>
      <c r="J25" s="14" t="s">
        <v>95</v>
      </c>
      <c r="K25" s="14" t="s">
        <v>102</v>
      </c>
      <c r="L25" s="14" t="s">
        <v>39</v>
      </c>
      <c r="M25" s="25" t="s">
        <v>57</v>
      </c>
      <c r="N25" s="226" t="s">
        <v>49</v>
      </c>
    </row>
    <row r="26" spans="1:14" s="36" customFormat="1" ht="25.5">
      <c r="A26" s="227" t="s">
        <v>103</v>
      </c>
      <c r="B26" s="31"/>
      <c r="C26" s="31"/>
      <c r="D26" s="31"/>
      <c r="E26" s="31"/>
      <c r="F26" s="31"/>
      <c r="G26" s="31"/>
      <c r="H26" s="31"/>
      <c r="I26" s="31"/>
      <c r="J26" s="31"/>
      <c r="K26" s="31"/>
      <c r="L26" s="31"/>
      <c r="M26" s="8"/>
      <c r="N26" s="228"/>
    </row>
    <row r="27" spans="1:14" ht="63.75">
      <c r="A27" s="233" t="s">
        <v>104</v>
      </c>
      <c r="B27" s="25" t="s">
        <v>39</v>
      </c>
      <c r="C27" s="25" t="s">
        <v>37</v>
      </c>
      <c r="D27" s="25" t="s">
        <v>39</v>
      </c>
      <c r="E27" s="25" t="s">
        <v>37</v>
      </c>
      <c r="F27" s="15" t="s">
        <v>38</v>
      </c>
      <c r="G27" s="25" t="s">
        <v>40</v>
      </c>
      <c r="H27" s="25" t="s">
        <v>39</v>
      </c>
      <c r="I27" s="17" t="s">
        <v>38</v>
      </c>
      <c r="J27" s="25" t="s">
        <v>92</v>
      </c>
      <c r="K27" s="25" t="s">
        <v>47</v>
      </c>
      <c r="L27" s="25" t="s">
        <v>39</v>
      </c>
      <c r="M27" s="16" t="s">
        <v>64</v>
      </c>
      <c r="N27" s="226" t="s">
        <v>93</v>
      </c>
    </row>
    <row r="28" spans="1:14" ht="38.25">
      <c r="A28" s="233" t="s">
        <v>105</v>
      </c>
      <c r="B28" s="25" t="s">
        <v>37</v>
      </c>
      <c r="C28" s="16" t="s">
        <v>38</v>
      </c>
      <c r="D28" s="15" t="s">
        <v>38</v>
      </c>
      <c r="E28" s="17" t="s">
        <v>38</v>
      </c>
      <c r="F28" s="25" t="s">
        <v>39</v>
      </c>
      <c r="G28" s="25" t="s">
        <v>40</v>
      </c>
      <c r="H28" s="25" t="s">
        <v>39</v>
      </c>
      <c r="I28" s="25" t="s">
        <v>106</v>
      </c>
      <c r="J28" s="25" t="s">
        <v>107</v>
      </c>
      <c r="K28" s="25" t="s">
        <v>96</v>
      </c>
      <c r="L28" s="25" t="s">
        <v>39</v>
      </c>
      <c r="M28" s="25" t="s">
        <v>43</v>
      </c>
      <c r="N28" s="226" t="s">
        <v>71</v>
      </c>
    </row>
    <row r="29" spans="1:14" ht="81" customHeight="1">
      <c r="A29" s="233" t="s">
        <v>108</v>
      </c>
      <c r="B29" s="15" t="s">
        <v>109</v>
      </c>
      <c r="C29" s="17" t="s">
        <v>110</v>
      </c>
      <c r="D29" s="16" t="s">
        <v>111</v>
      </c>
      <c r="E29" s="25" t="s">
        <v>112</v>
      </c>
      <c r="F29" s="25" t="s">
        <v>37</v>
      </c>
      <c r="G29" s="25" t="s">
        <v>40</v>
      </c>
      <c r="H29" s="25" t="s">
        <v>39</v>
      </c>
      <c r="I29" s="25" t="s">
        <v>113</v>
      </c>
      <c r="J29" s="25" t="s">
        <v>78</v>
      </c>
      <c r="K29" s="25" t="s">
        <v>114</v>
      </c>
      <c r="L29" s="25" t="s">
        <v>37</v>
      </c>
      <c r="M29" s="25" t="s">
        <v>43</v>
      </c>
      <c r="N29" s="226" t="s">
        <v>65</v>
      </c>
    </row>
    <row r="30" spans="1:14" ht="41.25" customHeight="1">
      <c r="A30" s="225" t="s">
        <v>115</v>
      </c>
      <c r="B30" s="16" t="s">
        <v>39</v>
      </c>
      <c r="C30" s="14" t="s">
        <v>37</v>
      </c>
      <c r="D30" s="14" t="s">
        <v>37</v>
      </c>
      <c r="E30" s="15" t="s">
        <v>39</v>
      </c>
      <c r="F30" s="14" t="s">
        <v>37</v>
      </c>
      <c r="G30" s="14" t="s">
        <v>63</v>
      </c>
      <c r="H30" s="14" t="s">
        <v>37</v>
      </c>
      <c r="I30" s="17" t="s">
        <v>39</v>
      </c>
      <c r="J30" s="14" t="s">
        <v>55</v>
      </c>
      <c r="K30" s="14" t="s">
        <v>69</v>
      </c>
      <c r="L30" s="14" t="s">
        <v>39</v>
      </c>
      <c r="M30" s="14" t="s">
        <v>43</v>
      </c>
      <c r="N30" s="226" t="s">
        <v>39</v>
      </c>
    </row>
    <row r="31" spans="1:14" ht="41.25" customHeight="1">
      <c r="A31" s="225" t="s">
        <v>116</v>
      </c>
      <c r="B31" s="15" t="s">
        <v>39</v>
      </c>
      <c r="C31" s="25" t="s">
        <v>39</v>
      </c>
      <c r="D31" s="25" t="s">
        <v>39</v>
      </c>
      <c r="E31" s="25" t="s">
        <v>37</v>
      </c>
      <c r="F31" s="25" t="s">
        <v>37</v>
      </c>
      <c r="G31" s="14" t="s">
        <v>63</v>
      </c>
      <c r="H31" s="25" t="s">
        <v>37</v>
      </c>
      <c r="I31" s="25" t="s">
        <v>37</v>
      </c>
      <c r="J31" s="25" t="s">
        <v>95</v>
      </c>
      <c r="K31" s="14" t="s">
        <v>47</v>
      </c>
      <c r="L31" s="17" t="s">
        <v>38</v>
      </c>
      <c r="M31" s="16" t="s">
        <v>64</v>
      </c>
      <c r="N31" s="226" t="s">
        <v>71</v>
      </c>
    </row>
    <row r="32" spans="1:14" ht="51">
      <c r="A32" s="225" t="s">
        <v>117</v>
      </c>
      <c r="B32" s="16" t="s">
        <v>39</v>
      </c>
      <c r="C32" s="14" t="s">
        <v>37</v>
      </c>
      <c r="D32" s="14" t="s">
        <v>37</v>
      </c>
      <c r="E32" s="15" t="s">
        <v>38</v>
      </c>
      <c r="F32" s="14" t="s">
        <v>39</v>
      </c>
      <c r="G32" s="14" t="s">
        <v>39</v>
      </c>
      <c r="H32" s="14" t="s">
        <v>39</v>
      </c>
      <c r="I32" s="17" t="s">
        <v>38</v>
      </c>
      <c r="J32" s="14" t="s">
        <v>55</v>
      </c>
      <c r="K32" s="14" t="s">
        <v>69</v>
      </c>
      <c r="L32" s="14" t="s">
        <v>98</v>
      </c>
      <c r="M32" s="14" t="s">
        <v>64</v>
      </c>
      <c r="N32" s="226" t="s">
        <v>39</v>
      </c>
    </row>
    <row r="33" spans="1:14" ht="38.25">
      <c r="A33" s="233" t="s">
        <v>118</v>
      </c>
      <c r="B33" s="25" t="s">
        <v>39</v>
      </c>
      <c r="C33" s="25" t="s">
        <v>39</v>
      </c>
      <c r="D33" s="25" t="s">
        <v>37</v>
      </c>
      <c r="E33" s="17" t="s">
        <v>38</v>
      </c>
      <c r="F33" s="16" t="s">
        <v>38</v>
      </c>
      <c r="G33" s="25" t="s">
        <v>40</v>
      </c>
      <c r="H33" s="25" t="s">
        <v>39</v>
      </c>
      <c r="I33" s="15" t="s">
        <v>38</v>
      </c>
      <c r="J33" s="25" t="s">
        <v>78</v>
      </c>
      <c r="K33" s="25" t="s">
        <v>119</v>
      </c>
      <c r="L33" s="25" t="s">
        <v>39</v>
      </c>
      <c r="M33" s="14" t="s">
        <v>43</v>
      </c>
      <c r="N33" s="226" t="s">
        <v>49</v>
      </c>
    </row>
    <row r="34" spans="1:14" ht="38.25">
      <c r="A34" s="233" t="s">
        <v>120</v>
      </c>
      <c r="B34" s="25"/>
      <c r="C34" s="25"/>
      <c r="D34" s="25"/>
      <c r="E34" s="17"/>
      <c r="F34" s="16"/>
      <c r="G34" s="25"/>
      <c r="H34" s="25"/>
      <c r="I34" s="15"/>
      <c r="J34" s="25"/>
      <c r="K34" s="25"/>
      <c r="L34" s="25"/>
      <c r="M34" s="14"/>
      <c r="N34" s="226"/>
    </row>
    <row r="35" spans="1:14" ht="63.75">
      <c r="A35" s="225" t="s">
        <v>121</v>
      </c>
      <c r="B35" s="14" t="s">
        <v>37</v>
      </c>
      <c r="C35" s="14" t="s">
        <v>37</v>
      </c>
      <c r="D35" s="14" t="s">
        <v>122</v>
      </c>
      <c r="E35" s="15" t="s">
        <v>38</v>
      </c>
      <c r="F35" s="16" t="s">
        <v>38</v>
      </c>
      <c r="G35" s="14" t="s">
        <v>40</v>
      </c>
      <c r="H35" s="17" t="s">
        <v>38</v>
      </c>
      <c r="I35" s="14" t="s">
        <v>40</v>
      </c>
      <c r="J35" s="14" t="s">
        <v>78</v>
      </c>
      <c r="K35" s="14" t="s">
        <v>119</v>
      </c>
      <c r="L35" s="14" t="s">
        <v>39</v>
      </c>
      <c r="M35" s="14" t="s">
        <v>43</v>
      </c>
      <c r="N35" s="226" t="s">
        <v>39</v>
      </c>
    </row>
    <row r="36" spans="1:14" s="30" customFormat="1" ht="25.5">
      <c r="A36" s="227" t="s">
        <v>123</v>
      </c>
      <c r="B36" s="7"/>
      <c r="C36" s="7"/>
      <c r="D36" s="7"/>
      <c r="E36" s="7"/>
      <c r="F36" s="7"/>
      <c r="G36" s="7"/>
      <c r="H36" s="7"/>
      <c r="I36" s="7"/>
      <c r="J36" s="7"/>
      <c r="K36" s="7"/>
      <c r="L36" s="7"/>
      <c r="M36" s="8"/>
      <c r="N36" s="228"/>
    </row>
    <row r="37" spans="1:14" ht="33.75" customHeight="1">
      <c r="A37" s="233" t="s">
        <v>124</v>
      </c>
      <c r="B37" s="25" t="s">
        <v>39</v>
      </c>
      <c r="C37" s="25" t="s">
        <v>38</v>
      </c>
      <c r="D37" s="25" t="s">
        <v>38</v>
      </c>
      <c r="E37" s="15" t="s">
        <v>38</v>
      </c>
      <c r="F37" s="16" t="s">
        <v>38</v>
      </c>
      <c r="G37" s="25" t="s">
        <v>40</v>
      </c>
      <c r="H37" s="25" t="s">
        <v>38</v>
      </c>
      <c r="I37" s="17" t="s">
        <v>38</v>
      </c>
      <c r="J37" s="25" t="s">
        <v>92</v>
      </c>
      <c r="K37" s="14" t="s">
        <v>47</v>
      </c>
      <c r="L37" s="14" t="s">
        <v>38</v>
      </c>
      <c r="M37" s="14" t="s">
        <v>43</v>
      </c>
      <c r="N37" s="226" t="s">
        <v>71</v>
      </c>
    </row>
    <row r="38" spans="1:14" ht="45" customHeight="1">
      <c r="A38" s="225" t="s">
        <v>125</v>
      </c>
      <c r="B38" s="14" t="s">
        <v>39</v>
      </c>
      <c r="C38" s="14" t="s">
        <v>39</v>
      </c>
      <c r="D38" s="14" t="s">
        <v>126</v>
      </c>
      <c r="E38" s="15" t="s">
        <v>38</v>
      </c>
      <c r="F38" s="17" t="s">
        <v>38</v>
      </c>
      <c r="G38" s="14" t="s">
        <v>40</v>
      </c>
      <c r="H38" s="16" t="s">
        <v>38</v>
      </c>
      <c r="I38" s="14" t="s">
        <v>38</v>
      </c>
      <c r="J38" s="14" t="s">
        <v>55</v>
      </c>
      <c r="K38" s="14" t="s">
        <v>78</v>
      </c>
      <c r="L38" s="14" t="s">
        <v>38</v>
      </c>
      <c r="M38" s="14" t="s">
        <v>43</v>
      </c>
      <c r="N38" s="226" t="s">
        <v>65</v>
      </c>
    </row>
    <row r="39" spans="1:14" ht="39.75" customHeight="1">
      <c r="A39" s="234" t="s">
        <v>127</v>
      </c>
      <c r="B39" s="37" t="s">
        <v>37</v>
      </c>
      <c r="C39" s="37" t="s">
        <v>39</v>
      </c>
      <c r="D39" s="37" t="s">
        <v>39</v>
      </c>
      <c r="E39" s="38" t="s">
        <v>39</v>
      </c>
      <c r="F39" s="37" t="s">
        <v>37</v>
      </c>
      <c r="G39" s="37" t="s">
        <v>63</v>
      </c>
      <c r="H39" s="39" t="s">
        <v>39</v>
      </c>
      <c r="I39" s="40" t="s">
        <v>39</v>
      </c>
      <c r="J39" s="37" t="s">
        <v>92</v>
      </c>
      <c r="K39" s="37" t="s">
        <v>96</v>
      </c>
      <c r="L39" s="37" t="s">
        <v>39</v>
      </c>
      <c r="M39" s="37" t="s">
        <v>43</v>
      </c>
      <c r="N39" s="235" t="s">
        <v>71</v>
      </c>
    </row>
    <row r="40" spans="1:14" ht="39.75" customHeight="1">
      <c r="A40" s="234" t="s">
        <v>128</v>
      </c>
      <c r="B40" s="37" t="s">
        <v>37</v>
      </c>
      <c r="C40" s="37" t="s">
        <v>37</v>
      </c>
      <c r="D40" s="37" t="s">
        <v>37</v>
      </c>
      <c r="E40" s="38" t="s">
        <v>129</v>
      </c>
      <c r="F40" s="37" t="s">
        <v>37</v>
      </c>
      <c r="G40" s="37" t="s">
        <v>40</v>
      </c>
      <c r="H40" s="39" t="s">
        <v>37</v>
      </c>
      <c r="I40" s="40" t="s">
        <v>39</v>
      </c>
      <c r="J40" s="37" t="s">
        <v>130</v>
      </c>
      <c r="K40" s="37" t="s">
        <v>131</v>
      </c>
      <c r="L40" s="37" t="s">
        <v>37</v>
      </c>
      <c r="M40" s="37" t="s">
        <v>43</v>
      </c>
      <c r="N40" s="235" t="s">
        <v>71</v>
      </c>
    </row>
    <row r="41" spans="1:14" ht="20.25" customHeight="1">
      <c r="A41" s="231" t="s">
        <v>132</v>
      </c>
      <c r="B41" s="100" t="s">
        <v>37</v>
      </c>
      <c r="C41" s="100" t="s">
        <v>37</v>
      </c>
      <c r="D41" s="100" t="s">
        <v>39</v>
      </c>
      <c r="E41" s="85" t="s">
        <v>38</v>
      </c>
      <c r="F41" s="87" t="s">
        <v>38</v>
      </c>
      <c r="G41" s="100" t="s">
        <v>40</v>
      </c>
      <c r="H41" s="100" t="s">
        <v>39</v>
      </c>
      <c r="I41" s="86" t="s">
        <v>38</v>
      </c>
      <c r="J41" s="100" t="s">
        <v>92</v>
      </c>
      <c r="K41" s="100" t="s">
        <v>96</v>
      </c>
      <c r="L41" s="100" t="s">
        <v>39</v>
      </c>
      <c r="M41" s="100" t="s">
        <v>43</v>
      </c>
      <c r="N41" s="232" t="s">
        <v>39</v>
      </c>
    </row>
    <row r="42" spans="1:14" ht="41.25" customHeight="1">
      <c r="A42" s="225" t="s">
        <v>133</v>
      </c>
      <c r="B42" s="14" t="s">
        <v>39</v>
      </c>
      <c r="C42" s="14" t="s">
        <v>37</v>
      </c>
      <c r="D42" s="14" t="s">
        <v>134</v>
      </c>
      <c r="E42" s="16" t="s">
        <v>38</v>
      </c>
      <c r="F42" s="14" t="s">
        <v>38</v>
      </c>
      <c r="G42" s="14" t="s">
        <v>40</v>
      </c>
      <c r="H42" s="15" t="s">
        <v>39</v>
      </c>
      <c r="I42" s="17" t="s">
        <v>38</v>
      </c>
      <c r="J42" s="14" t="s">
        <v>92</v>
      </c>
      <c r="K42" s="14" t="s">
        <v>47</v>
      </c>
      <c r="L42" s="14" t="s">
        <v>37</v>
      </c>
      <c r="M42" s="14" t="s">
        <v>43</v>
      </c>
      <c r="N42" s="226" t="s">
        <v>49</v>
      </c>
    </row>
    <row r="43" spans="1:14" ht="51">
      <c r="A43" s="225" t="s">
        <v>135</v>
      </c>
      <c r="B43" s="15" t="s">
        <v>39</v>
      </c>
      <c r="C43" s="14" t="s">
        <v>37</v>
      </c>
      <c r="D43" s="14" t="s">
        <v>134</v>
      </c>
      <c r="E43" s="14" t="s">
        <v>136</v>
      </c>
      <c r="F43" s="16" t="s">
        <v>38</v>
      </c>
      <c r="G43" s="14" t="s">
        <v>40</v>
      </c>
      <c r="H43" s="14" t="s">
        <v>37</v>
      </c>
      <c r="I43" s="17" t="s">
        <v>38</v>
      </c>
      <c r="J43" s="14" t="s">
        <v>92</v>
      </c>
      <c r="K43" s="14" t="s">
        <v>47</v>
      </c>
      <c r="L43" s="14" t="s">
        <v>37</v>
      </c>
      <c r="M43" s="14" t="s">
        <v>43</v>
      </c>
      <c r="N43" s="226" t="s">
        <v>137</v>
      </c>
    </row>
    <row r="44" spans="1:14" s="13" customFormat="1" ht="19.5" customHeight="1">
      <c r="A44" s="227" t="s">
        <v>138</v>
      </c>
      <c r="B44" s="8"/>
      <c r="C44" s="8"/>
      <c r="D44" s="8"/>
      <c r="E44" s="8"/>
      <c r="F44" s="8"/>
      <c r="G44" s="8"/>
      <c r="H44" s="8"/>
      <c r="I44" s="8"/>
      <c r="J44" s="8"/>
      <c r="K44" s="8"/>
      <c r="L44" s="8"/>
      <c r="M44" s="8"/>
      <c r="N44" s="224"/>
    </row>
    <row r="45" spans="1:14" ht="76.5">
      <c r="A45" s="225" t="s">
        <v>139</v>
      </c>
      <c r="B45" s="16" t="s">
        <v>39</v>
      </c>
      <c r="C45" s="14" t="s">
        <v>37</v>
      </c>
      <c r="D45" s="14" t="s">
        <v>38</v>
      </c>
      <c r="E45" s="14" t="s">
        <v>140</v>
      </c>
      <c r="F45" s="14" t="s">
        <v>37</v>
      </c>
      <c r="G45" s="14" t="s">
        <v>141</v>
      </c>
      <c r="H45" s="14" t="s">
        <v>37</v>
      </c>
      <c r="I45" s="25" t="s">
        <v>37</v>
      </c>
      <c r="J45" s="14" t="s">
        <v>119</v>
      </c>
      <c r="K45" s="14" t="s">
        <v>119</v>
      </c>
      <c r="L45" s="15" t="s">
        <v>38</v>
      </c>
      <c r="M45" s="17" t="s">
        <v>84</v>
      </c>
      <c r="N45" s="226" t="s">
        <v>39</v>
      </c>
    </row>
    <row r="46" spans="1:14" ht="76.5">
      <c r="A46" s="225" t="s">
        <v>142</v>
      </c>
      <c r="B46" s="17" t="s">
        <v>39</v>
      </c>
      <c r="C46" s="14" t="s">
        <v>37</v>
      </c>
      <c r="D46" s="14" t="s">
        <v>39</v>
      </c>
      <c r="E46" s="14" t="s">
        <v>140</v>
      </c>
      <c r="F46" s="25" t="s">
        <v>37</v>
      </c>
      <c r="G46" s="14" t="s">
        <v>141</v>
      </c>
      <c r="H46" s="14" t="s">
        <v>37</v>
      </c>
      <c r="I46" s="15" t="s">
        <v>37</v>
      </c>
      <c r="J46" s="25" t="s">
        <v>119</v>
      </c>
      <c r="K46" s="14" t="s">
        <v>119</v>
      </c>
      <c r="L46" s="14" t="s">
        <v>39</v>
      </c>
      <c r="M46" s="16" t="s">
        <v>84</v>
      </c>
      <c r="N46" s="226" t="s">
        <v>39</v>
      </c>
    </row>
    <row r="47" spans="1:14" s="46" customFormat="1" ht="118.5" customHeight="1">
      <c r="A47" s="233" t="s">
        <v>143</v>
      </c>
      <c r="B47" s="25" t="s">
        <v>37</v>
      </c>
      <c r="C47" s="25" t="s">
        <v>37</v>
      </c>
      <c r="D47" s="25" t="s">
        <v>39</v>
      </c>
      <c r="E47" s="16" t="s">
        <v>144</v>
      </c>
      <c r="F47" s="25" t="s">
        <v>39</v>
      </c>
      <c r="G47" s="25" t="s">
        <v>40</v>
      </c>
      <c r="H47" s="15" t="s">
        <v>145</v>
      </c>
      <c r="I47" s="17" t="s">
        <v>38</v>
      </c>
      <c r="J47" s="25" t="s">
        <v>146</v>
      </c>
      <c r="K47" s="25" t="s">
        <v>42</v>
      </c>
      <c r="L47" s="14" t="s">
        <v>147</v>
      </c>
      <c r="M47" s="14" t="s">
        <v>43</v>
      </c>
      <c r="N47" s="226" t="s">
        <v>65</v>
      </c>
    </row>
    <row r="48" spans="1:14" ht="42" customHeight="1">
      <c r="A48" s="234" t="s">
        <v>148</v>
      </c>
      <c r="B48" s="38" t="s">
        <v>149</v>
      </c>
      <c r="C48" s="37" t="s">
        <v>37</v>
      </c>
      <c r="D48" s="37" t="s">
        <v>39</v>
      </c>
      <c r="E48" s="37" t="s">
        <v>37</v>
      </c>
      <c r="F48" s="39" t="s">
        <v>38</v>
      </c>
      <c r="G48" s="37" t="s">
        <v>150</v>
      </c>
      <c r="H48" s="37" t="s">
        <v>38</v>
      </c>
      <c r="I48" s="38" t="s">
        <v>38</v>
      </c>
      <c r="J48" s="37" t="s">
        <v>78</v>
      </c>
      <c r="K48" s="37" t="s">
        <v>119</v>
      </c>
      <c r="L48" s="37" t="s">
        <v>39</v>
      </c>
      <c r="M48" s="37" t="s">
        <v>99</v>
      </c>
      <c r="N48" s="235" t="s">
        <v>39</v>
      </c>
    </row>
    <row r="49" spans="1:14" s="83" customFormat="1" ht="59.25" customHeight="1">
      <c r="A49" s="236" t="s">
        <v>151</v>
      </c>
      <c r="B49" s="88" t="s">
        <v>152</v>
      </c>
      <c r="C49" s="89" t="s">
        <v>38</v>
      </c>
      <c r="D49" s="90" t="s">
        <v>38</v>
      </c>
      <c r="E49" s="91" t="s">
        <v>38</v>
      </c>
      <c r="F49" s="88" t="s">
        <v>37</v>
      </c>
      <c r="G49" s="92" t="s">
        <v>40</v>
      </c>
      <c r="H49" s="92" t="s">
        <v>37</v>
      </c>
      <c r="I49" s="88" t="s">
        <v>39</v>
      </c>
      <c r="J49" s="92" t="s">
        <v>92</v>
      </c>
      <c r="K49" s="92" t="s">
        <v>47</v>
      </c>
      <c r="L49" s="92" t="s">
        <v>39</v>
      </c>
      <c r="M49" s="92" t="s">
        <v>43</v>
      </c>
      <c r="N49" s="93" t="s">
        <v>39</v>
      </c>
    </row>
    <row r="50" spans="1:14" s="46" customFormat="1" ht="28.5" customHeight="1">
      <c r="A50" s="237" t="s">
        <v>153</v>
      </c>
      <c r="B50" s="84" t="s">
        <v>37</v>
      </c>
      <c r="C50" s="84" t="s">
        <v>39</v>
      </c>
      <c r="D50" s="84" t="s">
        <v>39</v>
      </c>
      <c r="E50" s="84" t="s">
        <v>39</v>
      </c>
      <c r="F50" s="84" t="s">
        <v>39</v>
      </c>
      <c r="G50" s="84" t="s">
        <v>40</v>
      </c>
      <c r="H50" s="85" t="s">
        <v>38</v>
      </c>
      <c r="I50" s="86" t="s">
        <v>38</v>
      </c>
      <c r="J50" s="87" t="s">
        <v>154</v>
      </c>
      <c r="K50" s="84" t="s">
        <v>96</v>
      </c>
      <c r="L50" s="84" t="s">
        <v>39</v>
      </c>
      <c r="M50" s="84" t="s">
        <v>57</v>
      </c>
      <c r="N50" s="238" t="s">
        <v>71</v>
      </c>
    </row>
    <row r="51" spans="1:14" s="46" customFormat="1" ht="41.25" customHeight="1">
      <c r="A51" s="233" t="s">
        <v>155</v>
      </c>
      <c r="B51" s="25" t="s">
        <v>37</v>
      </c>
      <c r="C51" s="25" t="s">
        <v>37</v>
      </c>
      <c r="D51" s="25" t="s">
        <v>37</v>
      </c>
      <c r="E51" s="15" t="s">
        <v>38</v>
      </c>
      <c r="F51" s="25" t="s">
        <v>39</v>
      </c>
      <c r="G51" s="25" t="s">
        <v>40</v>
      </c>
      <c r="H51" s="25" t="s">
        <v>38</v>
      </c>
      <c r="I51" s="17" t="s">
        <v>38</v>
      </c>
      <c r="J51" s="25" t="s">
        <v>83</v>
      </c>
      <c r="K51" s="25" t="s">
        <v>47</v>
      </c>
      <c r="L51" s="25" t="s">
        <v>39</v>
      </c>
      <c r="M51" s="48" t="s">
        <v>43</v>
      </c>
      <c r="N51" s="239" t="s">
        <v>39</v>
      </c>
    </row>
    <row r="52" spans="1:14" s="46" customFormat="1" ht="29.25" customHeight="1" thickBot="1">
      <c r="A52" s="240" t="s">
        <v>156</v>
      </c>
      <c r="B52" s="241" t="s">
        <v>39</v>
      </c>
      <c r="C52" s="241" t="s">
        <v>37</v>
      </c>
      <c r="D52" s="241" t="s">
        <v>37</v>
      </c>
      <c r="E52" s="241" t="s">
        <v>39</v>
      </c>
      <c r="F52" s="241" t="s">
        <v>39</v>
      </c>
      <c r="G52" s="241" t="s">
        <v>40</v>
      </c>
      <c r="H52" s="241" t="s">
        <v>38</v>
      </c>
      <c r="I52" s="242" t="s">
        <v>38</v>
      </c>
      <c r="J52" s="243" t="s">
        <v>157</v>
      </c>
      <c r="K52" s="241" t="s">
        <v>47</v>
      </c>
      <c r="L52" s="244" t="s">
        <v>38</v>
      </c>
      <c r="M52" s="241" t="s">
        <v>43</v>
      </c>
      <c r="N52" s="245" t="s">
        <v>137</v>
      </c>
    </row>
    <row r="53" spans="1:14" ht="25.5">
      <c r="A53" s="55"/>
      <c r="B53" s="55"/>
      <c r="C53" s="55" t="s">
        <v>159</v>
      </c>
      <c r="D53" s="55" t="s">
        <v>160</v>
      </c>
      <c r="E53" s="55"/>
      <c r="F53" s="55"/>
      <c r="G53" s="55"/>
      <c r="H53" s="55"/>
      <c r="I53" s="55"/>
      <c r="J53" s="55"/>
      <c r="K53" s="55"/>
      <c r="L53" s="55"/>
      <c r="M53" s="55"/>
      <c r="N53" s="55" t="s">
        <v>161</v>
      </c>
    </row>
    <row r="54" spans="1:14" ht="25.5">
      <c r="A54" s="55"/>
      <c r="B54" s="55"/>
      <c r="C54" s="55" t="s">
        <v>162</v>
      </c>
      <c r="D54" s="55" t="s">
        <v>163</v>
      </c>
      <c r="E54" s="55"/>
      <c r="F54" s="55"/>
      <c r="G54" s="55"/>
      <c r="H54" s="55"/>
      <c r="I54" s="55"/>
      <c r="J54" s="55"/>
      <c r="K54" s="55"/>
      <c r="L54" s="55"/>
      <c r="M54" s="55"/>
      <c r="N54" s="55" t="s">
        <v>164</v>
      </c>
    </row>
    <row r="55" spans="1:14" s="58" customFormat="1" ht="25.5">
      <c r="A55" s="56"/>
      <c r="B55" s="56"/>
      <c r="C55" s="56" t="s">
        <v>165</v>
      </c>
      <c r="D55" s="56" t="s">
        <v>166</v>
      </c>
      <c r="E55" s="56"/>
      <c r="F55" s="56"/>
      <c r="G55" s="56"/>
      <c r="H55" s="56"/>
      <c r="I55" s="56"/>
      <c r="J55" s="56"/>
      <c r="K55" s="56"/>
      <c r="L55" s="56"/>
      <c r="M55" s="56"/>
      <c r="N55" s="56" t="s">
        <v>167</v>
      </c>
    </row>
    <row r="56" spans="1:3" ht="51" customHeight="1">
      <c r="A56" s="59" t="s">
        <v>168</v>
      </c>
      <c r="C56" s="1" t="s">
        <v>169</v>
      </c>
    </row>
    <row r="57" ht="39.75" customHeight="1">
      <c r="A57" s="60" t="s">
        <v>170</v>
      </c>
    </row>
    <row r="58" ht="42" customHeight="1">
      <c r="A58" s="61" t="s">
        <v>171</v>
      </c>
    </row>
    <row r="59" ht="26.25" customHeight="1"/>
    <row r="60" ht="27.75" customHeight="1"/>
    <row r="61" ht="24" customHeight="1"/>
    <row r="62" ht="24" customHeight="1"/>
  </sheetData>
  <sheetProtection/>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2:P27"/>
  <sheetViews>
    <sheetView tabSelected="1" zoomScale="80" zoomScaleNormal="80" zoomScalePageLayoutView="0" workbookViewId="0" topLeftCell="A1">
      <selection activeCell="A1" sqref="A1"/>
    </sheetView>
  </sheetViews>
  <sheetFormatPr defaultColWidth="9.140625" defaultRowHeight="12.75"/>
  <cols>
    <col min="1" max="1" width="10.00390625" style="0" customWidth="1"/>
    <col min="2" max="2" width="11.28125" style="0" customWidth="1"/>
    <col min="3" max="3" width="2.00390625" style="0" customWidth="1"/>
    <col min="4" max="5" width="11.7109375" style="0" customWidth="1"/>
    <col min="6" max="6" width="1.8515625" style="0" customWidth="1"/>
    <col min="7" max="8" width="12.7109375" style="0" customWidth="1"/>
    <col min="10" max="10" width="11.00390625" style="0" customWidth="1"/>
    <col min="11" max="11" width="2.140625" style="0" customWidth="1"/>
    <col min="12" max="13" width="13.8515625" style="0" customWidth="1"/>
  </cols>
  <sheetData>
    <row r="2" ht="13.5" thickBot="1">
      <c r="A2" s="269" t="s">
        <v>308</v>
      </c>
    </row>
    <row r="3" spans="1:12" ht="13.5" thickBot="1">
      <c r="A3" s="98"/>
      <c r="B3" s="98"/>
      <c r="C3" s="98"/>
      <c r="D3" s="1"/>
      <c r="E3" s="1"/>
      <c r="F3" s="1"/>
      <c r="G3" s="1"/>
      <c r="H3" s="137" t="s">
        <v>279</v>
      </c>
      <c r="I3" s="257" t="s">
        <v>278</v>
      </c>
      <c r="J3" s="98"/>
      <c r="K3" s="98"/>
      <c r="L3" s="83"/>
    </row>
    <row r="4" spans="1:12" ht="12.75">
      <c r="A4" s="126" t="s">
        <v>271</v>
      </c>
      <c r="B4" s="127"/>
      <c r="C4" s="127"/>
      <c r="D4" s="127"/>
      <c r="E4" s="127"/>
      <c r="F4" s="128"/>
      <c r="G4" s="128"/>
      <c r="H4" s="201">
        <v>1</v>
      </c>
      <c r="I4" s="258">
        <v>1.5</v>
      </c>
      <c r="J4" s="263" t="s">
        <v>272</v>
      </c>
      <c r="K4" s="263"/>
      <c r="L4" s="83"/>
    </row>
    <row r="5" spans="1:12" ht="12.75">
      <c r="A5" s="129" t="s">
        <v>276</v>
      </c>
      <c r="B5" s="22"/>
      <c r="C5" s="22"/>
      <c r="D5" s="22"/>
      <c r="E5" s="22"/>
      <c r="F5" s="130"/>
      <c r="G5" s="130"/>
      <c r="H5" s="202">
        <v>1</v>
      </c>
      <c r="I5" s="259">
        <v>1.5</v>
      </c>
      <c r="J5" s="263" t="s">
        <v>272</v>
      </c>
      <c r="K5" s="263"/>
      <c r="L5" s="130"/>
    </row>
    <row r="6" spans="1:12" ht="13.5" thickBot="1">
      <c r="A6" s="131" t="s">
        <v>275</v>
      </c>
      <c r="B6" s="132"/>
      <c r="C6" s="132"/>
      <c r="D6" s="132"/>
      <c r="E6" s="133"/>
      <c r="F6" s="133"/>
      <c r="G6" s="133"/>
      <c r="H6" s="203">
        <v>0.1</v>
      </c>
      <c r="I6" s="260">
        <v>0.15</v>
      </c>
      <c r="J6" s="263" t="s">
        <v>272</v>
      </c>
      <c r="K6" s="263"/>
      <c r="L6" s="22"/>
    </row>
    <row r="7" spans="1:12" ht="13.5" thickBot="1">
      <c r="A7" s="262" t="s">
        <v>297</v>
      </c>
      <c r="B7" s="264"/>
      <c r="C7" s="264"/>
      <c r="D7" s="128"/>
      <c r="E7" s="128"/>
      <c r="F7" s="128"/>
      <c r="G7" s="128"/>
      <c r="H7" s="261">
        <v>0.1</v>
      </c>
      <c r="I7" s="261">
        <v>0.15</v>
      </c>
      <c r="J7" s="263" t="s">
        <v>272</v>
      </c>
      <c r="K7" s="263"/>
      <c r="L7" s="83"/>
    </row>
    <row r="8" spans="1:15" ht="12.75">
      <c r="A8" s="265" t="s">
        <v>296</v>
      </c>
      <c r="B8" s="264"/>
      <c r="C8" s="264"/>
      <c r="D8" s="128"/>
      <c r="E8" s="128"/>
      <c r="F8" s="128"/>
      <c r="G8" s="266"/>
      <c r="H8" s="268">
        <v>1000</v>
      </c>
      <c r="I8" s="83" t="s">
        <v>290</v>
      </c>
      <c r="J8" s="99"/>
      <c r="K8" s="99"/>
      <c r="L8" s="99"/>
      <c r="M8" s="98"/>
      <c r="N8" s="1"/>
      <c r="O8" s="1"/>
    </row>
    <row r="9" spans="1:15" ht="13.5" thickBot="1">
      <c r="A9" s="152" t="s">
        <v>303</v>
      </c>
      <c r="B9" s="110"/>
      <c r="C9" s="110"/>
      <c r="D9" s="153"/>
      <c r="E9" s="153"/>
      <c r="F9" s="153"/>
      <c r="G9" s="267"/>
      <c r="H9" s="155">
        <v>2000</v>
      </c>
      <c r="I9" s="83" t="s">
        <v>290</v>
      </c>
      <c r="J9" s="98"/>
      <c r="K9" s="98"/>
      <c r="L9" s="98"/>
      <c r="M9" s="98"/>
      <c r="N9" s="1"/>
      <c r="O9" s="1"/>
    </row>
    <row r="12" ht="12.75">
      <c r="A12" s="269" t="s">
        <v>309</v>
      </c>
    </row>
    <row r="13" ht="13.5" thickBot="1">
      <c r="A13" s="269"/>
    </row>
    <row r="14" spans="1:16" s="270" customFormat="1" ht="13.5" thickBot="1">
      <c r="A14" s="272"/>
      <c r="B14" s="273"/>
      <c r="C14" s="288" t="s">
        <v>310</v>
      </c>
      <c r="D14" s="273"/>
      <c r="E14" s="273"/>
      <c r="F14" s="273"/>
      <c r="G14" s="273"/>
      <c r="H14" s="274"/>
      <c r="J14" s="283"/>
      <c r="K14" s="288"/>
      <c r="L14" s="289" t="s">
        <v>311</v>
      </c>
      <c r="M14" s="274"/>
      <c r="N14" s="271"/>
      <c r="O14" s="271"/>
      <c r="P14" s="271"/>
    </row>
    <row r="15" spans="1:16" s="270" customFormat="1" ht="13.5" thickBot="1">
      <c r="A15" s="290" t="s">
        <v>312</v>
      </c>
      <c r="B15" s="278"/>
      <c r="C15" s="275"/>
      <c r="D15" s="272"/>
      <c r="E15" s="273"/>
      <c r="F15" s="289" t="s">
        <v>313</v>
      </c>
      <c r="G15" s="273"/>
      <c r="H15" s="274"/>
      <c r="J15" s="291" t="s">
        <v>312</v>
      </c>
      <c r="L15" s="292" t="s">
        <v>313</v>
      </c>
      <c r="M15" s="274"/>
      <c r="N15" s="271"/>
      <c r="O15" s="271"/>
      <c r="P15" s="271"/>
    </row>
    <row r="16" spans="1:16" s="270" customFormat="1" ht="13.5" thickBot="1">
      <c r="A16" s="281"/>
      <c r="B16" s="282"/>
      <c r="C16" s="275"/>
      <c r="D16" s="272" t="s">
        <v>314</v>
      </c>
      <c r="E16" s="274"/>
      <c r="F16" s="275"/>
      <c r="G16" s="272" t="s">
        <v>315</v>
      </c>
      <c r="H16" s="274"/>
      <c r="J16" s="284"/>
      <c r="L16" s="286" t="s">
        <v>342</v>
      </c>
      <c r="M16" s="287" t="s">
        <v>343</v>
      </c>
      <c r="N16" s="271"/>
      <c r="O16" s="271"/>
      <c r="P16" s="271"/>
    </row>
    <row r="17" spans="1:13" s="277" customFormat="1" ht="19.5" customHeight="1" thickBot="1">
      <c r="A17" s="345" t="s">
        <v>337</v>
      </c>
      <c r="B17" s="346" t="s">
        <v>338</v>
      </c>
      <c r="C17" s="276"/>
      <c r="D17" s="347" t="s">
        <v>337</v>
      </c>
      <c r="E17" s="348" t="s">
        <v>338</v>
      </c>
      <c r="F17" s="276"/>
      <c r="G17" s="347" t="s">
        <v>337</v>
      </c>
      <c r="H17" s="348" t="s">
        <v>338</v>
      </c>
      <c r="I17" s="276"/>
      <c r="J17" s="285"/>
      <c r="K17" s="276"/>
      <c r="L17" s="279"/>
      <c r="M17" s="280"/>
    </row>
    <row r="18" spans="1:14" s="296" customFormat="1" ht="21" customHeight="1" thickBot="1">
      <c r="A18" s="449">
        <f>Data!AE3</f>
        <v>8.007272222222221</v>
      </c>
      <c r="B18" s="450">
        <f>Data!AF3</f>
        <v>26.867827777777777</v>
      </c>
      <c r="C18" s="293"/>
      <c r="D18" s="449">
        <f>Data!AH3</f>
        <v>3.9056385185185185</v>
      </c>
      <c r="E18" s="450">
        <f>Data!AI3</f>
        <v>7.046527407407408</v>
      </c>
      <c r="F18" s="293"/>
      <c r="G18" s="449">
        <f>Data!AK3</f>
        <v>8.494755555555557</v>
      </c>
      <c r="H18" s="450">
        <f>Data!AL3</f>
        <v>20.346755555555557</v>
      </c>
      <c r="I18" s="294" t="s">
        <v>274</v>
      </c>
      <c r="J18" s="451">
        <f>Data!AN3</f>
        <v>4.368934444444445</v>
      </c>
      <c r="K18" s="293"/>
      <c r="L18" s="449">
        <f>Data!AO3</f>
        <v>4.864548148148146</v>
      </c>
      <c r="M18" s="450">
        <f>Data!AP3</f>
        <v>1.5247644444444441</v>
      </c>
      <c r="N18" s="295" t="s">
        <v>274</v>
      </c>
    </row>
    <row r="21" ht="12.75">
      <c r="A21" s="269" t="s">
        <v>336</v>
      </c>
    </row>
    <row r="22" ht="13.5" thickBot="1"/>
    <row r="23" spans="1:13" ht="13.5" thickBot="1">
      <c r="A23" s="272"/>
      <c r="B23" s="273"/>
      <c r="C23" s="288" t="s">
        <v>310</v>
      </c>
      <c r="D23" s="273"/>
      <c r="E23" s="273"/>
      <c r="F23" s="273"/>
      <c r="G23" s="273"/>
      <c r="H23" s="274"/>
      <c r="I23" s="270"/>
      <c r="J23" s="283"/>
      <c r="K23" s="288"/>
      <c r="L23" s="289" t="s">
        <v>311</v>
      </c>
      <c r="M23" s="274"/>
    </row>
    <row r="24" spans="1:13" ht="13.5" thickBot="1">
      <c r="A24" s="290" t="s">
        <v>312</v>
      </c>
      <c r="B24" s="278"/>
      <c r="C24" s="275"/>
      <c r="D24" s="272"/>
      <c r="E24" s="273"/>
      <c r="F24" s="289" t="s">
        <v>313</v>
      </c>
      <c r="G24" s="273"/>
      <c r="H24" s="274"/>
      <c r="I24" s="270"/>
      <c r="J24" s="291" t="s">
        <v>312</v>
      </c>
      <c r="K24" s="270"/>
      <c r="L24" s="292" t="s">
        <v>313</v>
      </c>
      <c r="M24" s="274"/>
    </row>
    <row r="25" spans="1:13" ht="18.75" customHeight="1" thickBot="1">
      <c r="A25" s="281"/>
      <c r="B25" s="282"/>
      <c r="C25" s="275"/>
      <c r="D25" s="272" t="s">
        <v>314</v>
      </c>
      <c r="E25" s="274"/>
      <c r="F25" s="275"/>
      <c r="G25" s="272" t="s">
        <v>315</v>
      </c>
      <c r="H25" s="274"/>
      <c r="I25" s="270"/>
      <c r="J25" s="355"/>
      <c r="K25" s="270"/>
      <c r="L25" s="356" t="s">
        <v>342</v>
      </c>
      <c r="M25" s="358" t="s">
        <v>343</v>
      </c>
    </row>
    <row r="26" spans="1:13" ht="17.25" customHeight="1" thickBot="1">
      <c r="A26" s="345" t="s">
        <v>337</v>
      </c>
      <c r="B26" s="346" t="s">
        <v>338</v>
      </c>
      <c r="C26" s="276"/>
      <c r="D26" s="347" t="s">
        <v>337</v>
      </c>
      <c r="E26" s="354" t="s">
        <v>338</v>
      </c>
      <c r="F26" s="276"/>
      <c r="G26" s="347" t="s">
        <v>337</v>
      </c>
      <c r="H26" s="354" t="s">
        <v>338</v>
      </c>
      <c r="I26" s="276"/>
      <c r="J26" s="285"/>
      <c r="K26" s="276"/>
      <c r="L26" s="357"/>
      <c r="M26" s="357"/>
    </row>
    <row r="27" spans="1:14" s="352" customFormat="1" ht="13.5" thickBot="1">
      <c r="A27" s="452">
        <f>Data!BM3</f>
        <v>7199.272222222221</v>
      </c>
      <c r="B27" s="453">
        <f>Data!BN3</f>
        <v>11757.327777777777</v>
      </c>
      <c r="C27" s="350"/>
      <c r="D27" s="452">
        <f>Data!BQ3</f>
        <v>3050.457777777777</v>
      </c>
      <c r="E27" s="454">
        <f>Data!BR3</f>
        <v>3989.59111111111</v>
      </c>
      <c r="F27" s="350"/>
      <c r="G27" s="452">
        <f>Data!BU3</f>
        <v>9934.133333333337</v>
      </c>
      <c r="H27" s="454">
        <f>Data!BV3</f>
        <v>12179.933333333334</v>
      </c>
      <c r="I27" s="351" t="s">
        <v>341</v>
      </c>
      <c r="J27" s="455">
        <f>Data!BL3</f>
        <v>3560.934444444445</v>
      </c>
      <c r="K27" s="350"/>
      <c r="L27" s="456">
        <f>Data!BT3</f>
        <v>7296.822222222226</v>
      </c>
      <c r="M27" s="456">
        <f>Data!BP3</f>
        <v>2287.1466666666665</v>
      </c>
      <c r="N27" s="353" t="s">
        <v>341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X64"/>
  <sheetViews>
    <sheetView zoomScale="65" zoomScaleNormal="65" zoomScalePageLayoutView="0" workbookViewId="0" topLeftCell="A1">
      <pane xSplit="1" ySplit="3" topLeftCell="B4"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2.75"/>
  <cols>
    <col min="1" max="1" width="26.28125" style="1" customWidth="1"/>
    <col min="2" max="5" width="9.140625" style="2" customWidth="1"/>
    <col min="6" max="6" width="10.28125" style="2" customWidth="1"/>
    <col min="7" max="7" width="10.421875" style="2" customWidth="1"/>
    <col min="8" max="10" width="9.140625" style="2" customWidth="1"/>
    <col min="11" max="11" width="4.8515625" style="2" customWidth="1"/>
    <col min="12" max="14" width="9.140625" style="2" customWidth="1"/>
    <col min="15" max="15" width="5.00390625" style="2" customWidth="1"/>
    <col min="16" max="17" width="9.7109375" style="4" customWidth="1"/>
    <col min="18" max="18" width="9.7109375" style="3" customWidth="1"/>
    <col min="19" max="19" width="3.8515625" style="1" customWidth="1"/>
    <col min="20" max="20" width="12.421875" style="1" customWidth="1"/>
    <col min="21" max="21" width="11.421875" style="1" customWidth="1"/>
    <col min="22" max="22" width="3.140625" style="1" customWidth="1"/>
    <col min="23" max="23" width="9.140625" style="3" customWidth="1"/>
    <col min="24" max="24" width="9.421875" style="2" customWidth="1"/>
    <col min="25" max="25" width="3.00390625" style="437" customWidth="1"/>
    <col min="26" max="29" width="9.7109375" style="3" customWidth="1"/>
    <col min="30" max="30" width="3.140625" style="1" customWidth="1"/>
    <col min="31" max="32" width="12.00390625" style="98" customWidth="1"/>
    <col min="33" max="33" width="3.140625" style="98" customWidth="1"/>
    <col min="34" max="35" width="12.00390625" style="1" customWidth="1"/>
    <col min="36" max="36" width="3.421875" style="1" customWidth="1"/>
    <col min="37" max="38" width="11.57421875" style="1" customWidth="1"/>
    <col min="39" max="39" width="2.140625" style="1" customWidth="1"/>
    <col min="40" max="42" width="9.140625" style="98" customWidth="1"/>
    <col min="43" max="43" width="3.421875" style="1" customWidth="1"/>
    <col min="44" max="44" width="12.140625" style="1" customWidth="1"/>
    <col min="47" max="47" width="12.140625" style="98" customWidth="1"/>
    <col min="48" max="49" width="11.57421875" style="98" customWidth="1"/>
    <col min="50" max="50" width="2.28125" style="98" customWidth="1"/>
    <col min="51" max="55" width="11.7109375" style="98" customWidth="1"/>
    <col min="56" max="58" width="12.421875" style="98" customWidth="1"/>
    <col min="59" max="60" width="10.00390625" style="98" customWidth="1"/>
    <col min="61" max="61" width="11.8515625" style="98" customWidth="1"/>
    <col min="62" max="62" width="2.00390625" style="1" customWidth="1"/>
    <col min="63" max="63" width="8.7109375" style="0" customWidth="1"/>
    <col min="64" max="64" width="11.57421875" style="1" customWidth="1"/>
    <col min="65" max="65" width="10.8515625" style="1" customWidth="1"/>
    <col min="66" max="66" width="12.00390625" style="98" customWidth="1"/>
    <col min="67" max="67" width="2.57421875" style="1" customWidth="1"/>
    <col min="68" max="69" width="12.140625" style="1" customWidth="1"/>
    <col min="70" max="70" width="12.140625" style="98" customWidth="1"/>
    <col min="71" max="71" width="2.57421875" style="98" customWidth="1"/>
    <col min="72" max="72" width="12.28125" style="98" customWidth="1"/>
    <col min="73" max="74" width="12.57421875" style="98" customWidth="1"/>
    <col min="75" max="76" width="9.140625" style="98" customWidth="1"/>
    <col min="77" max="16384" width="9.140625" style="1" customWidth="1"/>
  </cols>
  <sheetData>
    <row r="1" spans="1:76" s="302" customFormat="1" ht="32.25" customHeight="1" thickBot="1">
      <c r="A1" s="73" t="s">
        <v>360</v>
      </c>
      <c r="B1" s="309" t="s">
        <v>319</v>
      </c>
      <c r="C1" s="306"/>
      <c r="D1" s="307"/>
      <c r="E1" s="306"/>
      <c r="F1" s="306"/>
      <c r="G1" s="306"/>
      <c r="H1" s="306"/>
      <c r="I1" s="308"/>
      <c r="J1" s="309" t="s">
        <v>318</v>
      </c>
      <c r="K1" s="306"/>
      <c r="L1" s="306"/>
      <c r="M1" s="308"/>
      <c r="N1" s="309" t="s">
        <v>320</v>
      </c>
      <c r="O1" s="303"/>
      <c r="P1" s="305"/>
      <c r="Q1" s="305"/>
      <c r="R1" s="304"/>
      <c r="S1" s="316"/>
      <c r="T1" s="314" t="s">
        <v>322</v>
      </c>
      <c r="U1" s="315"/>
      <c r="V1" s="315"/>
      <c r="W1" s="310" t="s">
        <v>317</v>
      </c>
      <c r="X1" s="311"/>
      <c r="Y1" s="430"/>
      <c r="Z1" s="310" t="s">
        <v>321</v>
      </c>
      <c r="AA1" s="312"/>
      <c r="AB1" s="312"/>
      <c r="AC1" s="313"/>
      <c r="AD1" s="316"/>
      <c r="AE1" s="369" t="s">
        <v>325</v>
      </c>
      <c r="AF1" s="370"/>
      <c r="AG1" s="370"/>
      <c r="AH1" s="371"/>
      <c r="AI1" s="371"/>
      <c r="AJ1" s="371"/>
      <c r="AK1" s="371"/>
      <c r="AL1" s="371"/>
      <c r="AM1" s="371"/>
      <c r="AN1" s="370"/>
      <c r="AO1" s="370"/>
      <c r="AP1" s="372"/>
      <c r="AQ1" s="316"/>
      <c r="AR1" s="402" t="s">
        <v>324</v>
      </c>
      <c r="AS1" s="404"/>
      <c r="AT1" s="405"/>
      <c r="AU1" s="403"/>
      <c r="AV1" s="403"/>
      <c r="AW1" s="403"/>
      <c r="AX1" s="403"/>
      <c r="AY1" s="403"/>
      <c r="AZ1" s="403"/>
      <c r="BA1" s="403"/>
      <c r="BB1" s="403"/>
      <c r="BC1" s="403"/>
      <c r="BD1" s="403"/>
      <c r="BE1" s="403"/>
      <c r="BF1" s="403"/>
      <c r="BG1" s="403"/>
      <c r="BH1" s="403"/>
      <c r="BI1" s="403"/>
      <c r="BJ1" s="466"/>
      <c r="BK1" s="270"/>
      <c r="BL1" s="406" t="s">
        <v>339</v>
      </c>
      <c r="BM1" s="407"/>
      <c r="BN1" s="408"/>
      <c r="BO1" s="407"/>
      <c r="BP1" s="407"/>
      <c r="BQ1" s="407"/>
      <c r="BR1" s="408"/>
      <c r="BS1" s="408"/>
      <c r="BT1" s="408"/>
      <c r="BU1" s="408"/>
      <c r="BV1" s="409"/>
      <c r="BW1" s="297"/>
      <c r="BX1" s="297"/>
    </row>
    <row r="2" spans="1:76" s="6" customFormat="1" ht="126.75" customHeight="1" thickBot="1">
      <c r="A2" s="246" t="s">
        <v>0</v>
      </c>
      <c r="B2" s="209" t="s">
        <v>14</v>
      </c>
      <c r="C2" s="209" t="s">
        <v>15</v>
      </c>
      <c r="D2" s="209" t="s">
        <v>16</v>
      </c>
      <c r="E2" s="209" t="s">
        <v>17</v>
      </c>
      <c r="F2" s="209" t="s">
        <v>18</v>
      </c>
      <c r="G2" s="209" t="s">
        <v>19</v>
      </c>
      <c r="H2" s="209" t="s">
        <v>20</v>
      </c>
      <c r="I2" s="210" t="s">
        <v>21</v>
      </c>
      <c r="J2" s="208" t="s">
        <v>22</v>
      </c>
      <c r="K2" s="209" t="s">
        <v>23</v>
      </c>
      <c r="L2" s="209" t="s">
        <v>24</v>
      </c>
      <c r="M2" s="210" t="s">
        <v>25</v>
      </c>
      <c r="N2" s="209" t="s">
        <v>28</v>
      </c>
      <c r="O2" s="209" t="s">
        <v>23</v>
      </c>
      <c r="P2" s="211" t="s">
        <v>29</v>
      </c>
      <c r="Q2" s="211" t="s">
        <v>25</v>
      </c>
      <c r="R2" s="212" t="s">
        <v>30</v>
      </c>
      <c r="S2" s="213"/>
      <c r="T2" s="214" t="s">
        <v>323</v>
      </c>
      <c r="U2" s="213" t="s">
        <v>372</v>
      </c>
      <c r="V2" s="213"/>
      <c r="W2" s="359" t="s">
        <v>26</v>
      </c>
      <c r="X2" s="360" t="s">
        <v>27</v>
      </c>
      <c r="Y2" s="431"/>
      <c r="Z2" s="363" t="s">
        <v>298</v>
      </c>
      <c r="AA2" s="364" t="s">
        <v>299</v>
      </c>
      <c r="AB2" s="363" t="s">
        <v>300</v>
      </c>
      <c r="AC2" s="364" t="s">
        <v>301</v>
      </c>
      <c r="AD2" s="214"/>
      <c r="AE2" s="373" t="s">
        <v>283</v>
      </c>
      <c r="AF2" s="374" t="s">
        <v>284</v>
      </c>
      <c r="AG2" s="375"/>
      <c r="AH2" s="376" t="s">
        <v>285</v>
      </c>
      <c r="AI2" s="377" t="s">
        <v>286</v>
      </c>
      <c r="AJ2" s="376"/>
      <c r="AK2" s="378" t="s">
        <v>287</v>
      </c>
      <c r="AL2" s="377" t="s">
        <v>288</v>
      </c>
      <c r="AM2" s="376"/>
      <c r="AN2" s="379" t="s">
        <v>280</v>
      </c>
      <c r="AO2" s="379" t="s">
        <v>281</v>
      </c>
      <c r="AP2" s="374" t="s">
        <v>282</v>
      </c>
      <c r="AQ2" s="215"/>
      <c r="AR2" s="216" t="s">
        <v>362</v>
      </c>
      <c r="AS2" s="217" t="s">
        <v>307</v>
      </c>
      <c r="AT2" s="216" t="s">
        <v>305</v>
      </c>
      <c r="AU2" s="217" t="s">
        <v>291</v>
      </c>
      <c r="AV2" s="218" t="s">
        <v>292</v>
      </c>
      <c r="AW2" s="219" t="s">
        <v>293</v>
      </c>
      <c r="AX2" s="157"/>
      <c r="AY2" s="216" t="s">
        <v>364</v>
      </c>
      <c r="AZ2" s="217" t="s">
        <v>365</v>
      </c>
      <c r="BA2" s="216" t="s">
        <v>366</v>
      </c>
      <c r="BB2" s="217" t="s">
        <v>367</v>
      </c>
      <c r="BC2" s="216" t="s">
        <v>363</v>
      </c>
      <c r="BD2" s="217" t="s">
        <v>304</v>
      </c>
      <c r="BE2" s="218" t="s">
        <v>294</v>
      </c>
      <c r="BF2" s="219" t="s">
        <v>295</v>
      </c>
      <c r="BG2" s="217" t="s">
        <v>368</v>
      </c>
      <c r="BH2" s="218" t="s">
        <v>289</v>
      </c>
      <c r="BI2" s="218" t="s">
        <v>326</v>
      </c>
      <c r="BJ2" s="214"/>
      <c r="BL2" s="410" t="s">
        <v>330</v>
      </c>
      <c r="BM2" s="411" t="s">
        <v>327</v>
      </c>
      <c r="BN2" s="412" t="s">
        <v>328</v>
      </c>
      <c r="BO2" s="413"/>
      <c r="BP2" s="410" t="s">
        <v>329</v>
      </c>
      <c r="BQ2" s="411" t="s">
        <v>331</v>
      </c>
      <c r="BR2" s="412" t="s">
        <v>332</v>
      </c>
      <c r="BS2" s="414"/>
      <c r="BT2" s="415" t="s">
        <v>333</v>
      </c>
      <c r="BU2" s="416" t="s">
        <v>334</v>
      </c>
      <c r="BV2" s="412" t="s">
        <v>335</v>
      </c>
      <c r="BW2" s="338"/>
      <c r="BX2" s="338"/>
    </row>
    <row r="3" spans="1:76" s="331" customFormat="1" ht="24" customHeight="1" thickBot="1">
      <c r="A3" s="318" t="s">
        <v>277</v>
      </c>
      <c r="B3" s="319"/>
      <c r="C3" s="319"/>
      <c r="D3" s="319"/>
      <c r="E3" s="319"/>
      <c r="F3" s="319"/>
      <c r="G3" s="319"/>
      <c r="H3" s="319"/>
      <c r="I3" s="320"/>
      <c r="J3" s="321"/>
      <c r="K3" s="319"/>
      <c r="L3" s="319"/>
      <c r="M3" s="320"/>
      <c r="N3" s="319"/>
      <c r="O3" s="319"/>
      <c r="P3" s="317"/>
      <c r="Q3" s="317"/>
      <c r="R3" s="322"/>
      <c r="S3" s="323"/>
      <c r="T3" s="324"/>
      <c r="U3" s="323"/>
      <c r="V3" s="323"/>
      <c r="W3" s="361"/>
      <c r="X3" s="362"/>
      <c r="Y3" s="432"/>
      <c r="Z3" s="365"/>
      <c r="AA3" s="366"/>
      <c r="AB3" s="367"/>
      <c r="AC3" s="368"/>
      <c r="AD3" s="324"/>
      <c r="AE3" s="380">
        <f>AE55</f>
        <v>8.007272222222221</v>
      </c>
      <c r="AF3" s="381">
        <f>AF55</f>
        <v>26.867827777777777</v>
      </c>
      <c r="AG3" s="382"/>
      <c r="AH3" s="380">
        <f>AH55</f>
        <v>3.9056385185185185</v>
      </c>
      <c r="AI3" s="381">
        <f>AI55</f>
        <v>7.046527407407408</v>
      </c>
      <c r="AJ3" s="380"/>
      <c r="AK3" s="383">
        <f>AK55</f>
        <v>8.494755555555557</v>
      </c>
      <c r="AL3" s="381">
        <f>AL55</f>
        <v>20.346755555555557</v>
      </c>
      <c r="AM3" s="380"/>
      <c r="AN3" s="383">
        <f>AN55</f>
        <v>4.368934444444445</v>
      </c>
      <c r="AO3" s="383">
        <f>AO55</f>
        <v>4.864548148148146</v>
      </c>
      <c r="AP3" s="381">
        <f>AP55</f>
        <v>1.5247644444444441</v>
      </c>
      <c r="AQ3" s="325"/>
      <c r="AR3" s="326"/>
      <c r="AS3" s="467"/>
      <c r="AT3" s="468"/>
      <c r="AU3" s="327">
        <f>AU55</f>
        <v>3.449216666666666</v>
      </c>
      <c r="AV3" s="328">
        <f>AV55</f>
        <v>4.558055555555554</v>
      </c>
      <c r="AW3" s="329">
        <f>AW55</f>
        <v>18.860555555555557</v>
      </c>
      <c r="AX3" s="326"/>
      <c r="AY3" s="465"/>
      <c r="AZ3" s="465"/>
      <c r="BA3" s="465"/>
      <c r="BB3" s="465"/>
      <c r="BC3" s="465"/>
      <c r="BD3" s="327">
        <f aca="true" t="shared" si="0" ref="BD3:BI3">BD55</f>
        <v>3.2795496296296296</v>
      </c>
      <c r="BE3" s="328">
        <f t="shared" si="0"/>
        <v>0.6260888888888891</v>
      </c>
      <c r="BF3" s="329">
        <f t="shared" si="0"/>
        <v>3.140888888888889</v>
      </c>
      <c r="BG3" s="328">
        <f t="shared" si="0"/>
        <v>6.997555555555555</v>
      </c>
      <c r="BH3" s="328">
        <f t="shared" si="0"/>
        <v>1.4972000000000003</v>
      </c>
      <c r="BI3" s="328">
        <f t="shared" si="0"/>
        <v>11.851999999999997</v>
      </c>
      <c r="BJ3" s="330"/>
      <c r="BK3" s="349" t="s">
        <v>340</v>
      </c>
      <c r="BL3" s="417">
        <f>BL55</f>
        <v>3560.934444444445</v>
      </c>
      <c r="BM3" s="417">
        <f>BM55</f>
        <v>7199.272222222221</v>
      </c>
      <c r="BN3" s="417">
        <f>BN55</f>
        <v>11757.327777777777</v>
      </c>
      <c r="BO3" s="418"/>
      <c r="BP3" s="417">
        <f>BP55</f>
        <v>2287.1466666666665</v>
      </c>
      <c r="BQ3" s="417">
        <f>BQ55</f>
        <v>3050.457777777777</v>
      </c>
      <c r="BR3" s="417">
        <f>BR55</f>
        <v>3989.59111111111</v>
      </c>
      <c r="BS3" s="418"/>
      <c r="BT3" s="419">
        <f>BT55</f>
        <v>7296.822222222226</v>
      </c>
      <c r="BU3" s="420">
        <f>BU55</f>
        <v>9934.133333333337</v>
      </c>
      <c r="BV3" s="421">
        <f>BV55</f>
        <v>12179.933333333334</v>
      </c>
      <c r="BW3" s="339"/>
      <c r="BX3" s="339"/>
    </row>
    <row r="4" spans="1:76" s="13" customFormat="1" ht="20.25" customHeight="1">
      <c r="A4" s="247" t="s">
        <v>35</v>
      </c>
      <c r="B4" s="9"/>
      <c r="C4" s="9"/>
      <c r="D4" s="9"/>
      <c r="E4" s="9"/>
      <c r="F4" s="9"/>
      <c r="G4" s="9"/>
      <c r="H4" s="9"/>
      <c r="I4" s="174"/>
      <c r="J4" s="173"/>
      <c r="K4" s="9"/>
      <c r="L4" s="9"/>
      <c r="M4" s="174"/>
      <c r="N4" s="9"/>
      <c r="O4" s="9"/>
      <c r="P4" s="11"/>
      <c r="Q4" s="11"/>
      <c r="R4" s="12"/>
      <c r="S4" s="111"/>
      <c r="T4" s="138"/>
      <c r="U4" s="111"/>
      <c r="V4" s="111"/>
      <c r="W4" s="187"/>
      <c r="X4" s="174"/>
      <c r="Y4" s="181"/>
      <c r="Z4" s="10"/>
      <c r="AA4" s="12"/>
      <c r="AB4" s="10"/>
      <c r="AC4" s="12"/>
      <c r="AD4" s="138"/>
      <c r="AE4" s="384"/>
      <c r="AF4" s="385"/>
      <c r="AG4" s="386"/>
      <c r="AH4" s="387"/>
      <c r="AI4" s="385"/>
      <c r="AJ4" s="387"/>
      <c r="AK4" s="388"/>
      <c r="AL4" s="385"/>
      <c r="AM4" s="387"/>
      <c r="AN4" s="389"/>
      <c r="AO4" s="389"/>
      <c r="AP4" s="390"/>
      <c r="AQ4" s="112"/>
      <c r="AR4" s="138"/>
      <c r="AS4" s="111"/>
      <c r="AT4" s="138"/>
      <c r="AU4" s="101"/>
      <c r="AV4" s="102"/>
      <c r="AW4" s="103"/>
      <c r="AX4" s="163"/>
      <c r="AY4" s="101"/>
      <c r="AZ4" s="101"/>
      <c r="BA4" s="101"/>
      <c r="BB4" s="101"/>
      <c r="BC4" s="101"/>
      <c r="BD4" s="101"/>
      <c r="BE4" s="102"/>
      <c r="BF4" s="103"/>
      <c r="BG4" s="102"/>
      <c r="BH4" s="102"/>
      <c r="BI4" s="102"/>
      <c r="BJ4" s="138"/>
      <c r="BL4" s="111"/>
      <c r="BM4" s="112"/>
      <c r="BN4" s="103"/>
      <c r="BO4" s="112"/>
      <c r="BP4" s="111"/>
      <c r="BQ4" s="112"/>
      <c r="BR4" s="103"/>
      <c r="BS4" s="102"/>
      <c r="BT4" s="101"/>
      <c r="BU4" s="102"/>
      <c r="BV4" s="103"/>
      <c r="BW4" s="340"/>
      <c r="BX4" s="340"/>
    </row>
    <row r="5" spans="1:74" ht="42.75" customHeight="1">
      <c r="A5" s="248" t="s">
        <v>36</v>
      </c>
      <c r="B5" s="19">
        <v>240</v>
      </c>
      <c r="C5" s="19">
        <v>1</v>
      </c>
      <c r="D5" s="19">
        <v>500</v>
      </c>
      <c r="E5" s="19">
        <v>2000</v>
      </c>
      <c r="F5" s="19"/>
      <c r="G5" s="19"/>
      <c r="H5" s="19"/>
      <c r="I5" s="94"/>
      <c r="J5" s="175">
        <v>80</v>
      </c>
      <c r="K5" s="20">
        <f>IF(J5*(L5+M5)&gt;0,"Error!","")</f>
      </c>
      <c r="L5" s="19"/>
      <c r="M5" s="94"/>
      <c r="N5" s="19"/>
      <c r="O5" s="20">
        <f>IF(N5*(P5+Q5)&gt;0,"Error!","")</f>
      </c>
      <c r="P5" s="22"/>
      <c r="Q5" s="22"/>
      <c r="R5" s="23"/>
      <c r="S5" s="158"/>
      <c r="T5" s="332" t="s">
        <v>269</v>
      </c>
      <c r="U5" s="175"/>
      <c r="V5" s="175"/>
      <c r="W5" s="188">
        <f>(8*$B5*$D5*$J5)/(3600*1000)+($B5*$D5*$L5*$M5/60)</f>
        <v>21.333333333333332</v>
      </c>
      <c r="X5" s="95">
        <f>(8*$B5*$C5*$E5*$J5)/(3600*1000)+($B5*$C5*$E5*$L5*$M5/60)</f>
        <v>85.33333333333333</v>
      </c>
      <c r="Y5" s="433"/>
      <c r="Z5" s="21">
        <f>(8*$B5*$F5*$N5)/(3600*1000)+($B5*$F5*$P5*$Q5/60)</f>
        <v>0</v>
      </c>
      <c r="AA5" s="24">
        <f>(8*$B5*$C5*$G5*$N5)/(3600*1000)+($B5*$C5*$G5*$P5*$Q5/60)</f>
        <v>0</v>
      </c>
      <c r="AB5" s="21">
        <f>IF($H5=0,Z5,(8*$B5*$H5*$N5*$R5)/(3600*1000)+($B5*$H5*$P5*$Q5*$R5/60))</f>
        <v>0</v>
      </c>
      <c r="AC5" s="24">
        <f>IF($I5=0,AA5,(8*$B5*$C5*$I5*$N5*$R5)/(3600*1000)+($B5*$C5*$I5*$P5*$Q5*$R5/60))</f>
        <v>0</v>
      </c>
      <c r="AD5" s="139"/>
      <c r="AE5" s="391">
        <f>AU5+AV5</f>
        <v>85.33333333333333</v>
      </c>
      <c r="AF5" s="392">
        <f>AU5+AV5+AW5</f>
        <v>85.33333333333333</v>
      </c>
      <c r="AG5" s="393"/>
      <c r="AH5" s="391">
        <f>BD5+BE5</f>
        <v>0</v>
      </c>
      <c r="AI5" s="392">
        <f>BD5+BE5+BF5</f>
        <v>0</v>
      </c>
      <c r="AJ5" s="391"/>
      <c r="AK5" s="394">
        <f>BG5+BH5</f>
        <v>0</v>
      </c>
      <c r="AL5" s="392">
        <f>BG5+BH5+BI5</f>
        <v>0</v>
      </c>
      <c r="AM5" s="391"/>
      <c r="AN5" s="394">
        <f>IF(T5="s",W5/$AO$59,IF(T5="i",W5/$AO$59,0))</f>
        <v>21.333333333333332</v>
      </c>
      <c r="AO5" s="394">
        <f>IF(T5="x",0,Z5/$AP$59)</f>
        <v>0</v>
      </c>
      <c r="AP5" s="392">
        <f>IF(T5="x",0,AB5/$AP$59)</f>
        <v>0</v>
      </c>
      <c r="AQ5" s="99"/>
      <c r="AR5" s="160"/>
      <c r="AS5" s="196"/>
      <c r="AT5" s="164"/>
      <c r="AU5" s="122">
        <f>IF(T5="s",X5/$AO$59,0)</f>
        <v>85.33333333333333</v>
      </c>
      <c r="AV5" s="123">
        <f>IF(T5="i",X5/$AO$60,0)</f>
        <v>0</v>
      </c>
      <c r="AW5" s="124">
        <f>IF(T5="i",(X5/$AO$61),0)</f>
        <v>0</v>
      </c>
      <c r="AX5" s="164"/>
      <c r="AY5" s="196"/>
      <c r="AZ5" s="196"/>
      <c r="BA5" s="196"/>
      <c r="BB5" s="196"/>
      <c r="BC5" s="196"/>
      <c r="BD5" s="122">
        <f>IF(T5="s",AC5/$AP$59,0)</f>
        <v>0</v>
      </c>
      <c r="BE5" s="123">
        <f>IF(T5="i",AC5/$AP$60,0)</f>
        <v>0</v>
      </c>
      <c r="BF5" s="124">
        <f>IF(T5="i",(AC5/$AP$61),0)</f>
        <v>0</v>
      </c>
      <c r="BG5" s="123">
        <f>IF($T5="s",$AA5/$AP$59,0)</f>
        <v>0</v>
      </c>
      <c r="BH5" s="123">
        <f>IF($T5="i",$AA5/$AP$60,0)</f>
        <v>0</v>
      </c>
      <c r="BI5" s="123">
        <f>IF($T5="i",$AA5/$AP$61,0)</f>
        <v>0</v>
      </c>
      <c r="BJ5" s="139"/>
      <c r="BL5" s="422">
        <f>IF(T5="x",0,W5)</f>
        <v>21.333333333333332</v>
      </c>
      <c r="BM5" s="423">
        <f>IF(T5="x",0,X5)</f>
        <v>85.33333333333333</v>
      </c>
      <c r="BN5" s="424">
        <f>IF(T5="x",0,IF(T5="s",X5,2*X5))</f>
        <v>85.33333333333333</v>
      </c>
      <c r="BO5" s="425"/>
      <c r="BP5" s="422">
        <f>IF(T5="x",0,AB5)</f>
        <v>0</v>
      </c>
      <c r="BQ5" s="423">
        <f>IF(T5="x",0,AC5)</f>
        <v>0</v>
      </c>
      <c r="BR5" s="424">
        <f>IF(T5="x",0,IF(T5="s",AC5,2*AC5))</f>
        <v>0</v>
      </c>
      <c r="BS5" s="423"/>
      <c r="BT5" s="422">
        <f>IF(T5="x",0,Z5)</f>
        <v>0</v>
      </c>
      <c r="BU5" s="423">
        <f>IF(T5="x",0,AA5)</f>
        <v>0</v>
      </c>
      <c r="BV5" s="424">
        <f>IF(T5="x",0,IF(T5="s",AA5,2*AA5))</f>
        <v>0</v>
      </c>
    </row>
    <row r="6" spans="1:74" ht="42.75" customHeight="1">
      <c r="A6" s="248" t="s">
        <v>45</v>
      </c>
      <c r="B6" s="19">
        <v>60</v>
      </c>
      <c r="C6" s="19">
        <v>2</v>
      </c>
      <c r="D6" s="19"/>
      <c r="E6" s="19"/>
      <c r="F6" s="19">
        <v>50</v>
      </c>
      <c r="G6" s="19">
        <v>100</v>
      </c>
      <c r="H6" s="19"/>
      <c r="I6" s="94"/>
      <c r="J6" s="175"/>
      <c r="K6" s="20">
        <f>IF(J6*(L6+M6)&gt;0,"Error!","")</f>
      </c>
      <c r="L6" s="19"/>
      <c r="M6" s="94"/>
      <c r="N6" s="19">
        <v>1000</v>
      </c>
      <c r="O6" s="20">
        <f>IF(N6*(P6+Q6)&gt;0,"Error!","")</f>
      </c>
      <c r="P6" s="22"/>
      <c r="Q6" s="22"/>
      <c r="R6" s="23">
        <v>2</v>
      </c>
      <c r="S6" s="158"/>
      <c r="T6" s="332" t="s">
        <v>270</v>
      </c>
      <c r="U6" s="175"/>
      <c r="V6" s="175"/>
      <c r="W6" s="188">
        <f>(8*$B6*$D6*$J6)/(3600*1000)+($B6*$D6*$L6*$M6/60)</f>
        <v>0</v>
      </c>
      <c r="X6" s="95">
        <f>(8*$B6*$C6*$E6*$J6)/(3600*1000)+($B6*$C6*$E6*$L6*$M6/60)</f>
        <v>0</v>
      </c>
      <c r="Y6" s="433"/>
      <c r="Z6" s="21">
        <f>(8*$B6*$F6*$N6)/(3600*1000)+($B6*$F6*$P6*$Q6/60)</f>
        <v>6.666666666666667</v>
      </c>
      <c r="AA6" s="24">
        <f>(8*$B6*$C6*$G6*$N6)/(3600*1000)+($B6*$C6*$G6*$P6*$Q6/60)</f>
        <v>26.666666666666668</v>
      </c>
      <c r="AB6" s="21">
        <f>IF($H6=0,Z6,(8*$B6*$H6*$N6*$R6)/(3600*1000)+($B6*$H6*$P6*$Q6*$R6/60))</f>
        <v>6.666666666666667</v>
      </c>
      <c r="AC6" s="24">
        <f>IF($I6=0,AA6,(8*$B6*$C6*$I6*$N6*$R6)/(3600*1000)+($B6*$C6*$I6*$P6*$Q6*$R6/60))</f>
        <v>26.666666666666668</v>
      </c>
      <c r="AD6" s="139"/>
      <c r="AE6" s="391">
        <f>AU6+AV6</f>
        <v>0</v>
      </c>
      <c r="AF6" s="392">
        <f>AU6+AV6+AW6</f>
        <v>0</v>
      </c>
      <c r="AG6" s="393"/>
      <c r="AH6" s="391">
        <f>BD6+BE6</f>
        <v>17.77777777777778</v>
      </c>
      <c r="AI6" s="392">
        <f>BD6+BE6+BF6</f>
        <v>195.55555555555557</v>
      </c>
      <c r="AJ6" s="391"/>
      <c r="AK6" s="394">
        <f>BG6+BH6</f>
        <v>17.77777777777778</v>
      </c>
      <c r="AL6" s="392">
        <f>BG6+BH6+BI6</f>
        <v>195.55555555555557</v>
      </c>
      <c r="AM6" s="391"/>
      <c r="AN6" s="394">
        <f>IF(T6="s",W6/$AO$59,IF(T6="i",W6/$AO$59,0))</f>
        <v>0</v>
      </c>
      <c r="AO6" s="394">
        <f>IF(T6="x",0,Z6/$AP$59)</f>
        <v>4.444444444444445</v>
      </c>
      <c r="AP6" s="392">
        <f>IF(T6="x",0,AB6/$AP$59)</f>
        <v>4.444444444444445</v>
      </c>
      <c r="AQ6" s="99"/>
      <c r="AR6" s="160"/>
      <c r="AS6" s="196"/>
      <c r="AT6" s="164"/>
      <c r="AU6" s="122">
        <f>IF(T6="s",X6/$AO$59,0)</f>
        <v>0</v>
      </c>
      <c r="AV6" s="123">
        <f>IF(T6="i",X6/$AO$60,0)</f>
        <v>0</v>
      </c>
      <c r="AW6" s="124">
        <f>IF(T6="i",(X6/$AO$61),0)</f>
        <v>0</v>
      </c>
      <c r="AX6" s="164"/>
      <c r="AY6" s="196"/>
      <c r="AZ6" s="196"/>
      <c r="BA6" s="196"/>
      <c r="BB6" s="196"/>
      <c r="BC6" s="196"/>
      <c r="BD6" s="122">
        <f>IF(T6="s",AC6/$AP$59,0)</f>
        <v>0</v>
      </c>
      <c r="BE6" s="123">
        <f>IF(T6="i",AC6/$AP$60,0)</f>
        <v>17.77777777777778</v>
      </c>
      <c r="BF6" s="124">
        <f>IF(T6="i",(AC6/$AP$61),0)</f>
        <v>177.7777777777778</v>
      </c>
      <c r="BG6" s="123">
        <f>IF($T6="s",$AA6/$AP$59,0)</f>
        <v>0</v>
      </c>
      <c r="BH6" s="123">
        <f>IF($T6="i",$AA6/$AP$60,0)</f>
        <v>17.77777777777778</v>
      </c>
      <c r="BI6" s="123">
        <f>IF($T6="i",$AA6/$AP$61,0)</f>
        <v>177.7777777777778</v>
      </c>
      <c r="BJ6" s="139"/>
      <c r="BL6" s="422">
        <f>IF(T6="x",0,W6)</f>
        <v>0</v>
      </c>
      <c r="BM6" s="423">
        <f>IF(T6="x",0,X6)</f>
        <v>0</v>
      </c>
      <c r="BN6" s="424">
        <f>IF(T6="x",0,IF(T6="s",X6,2*X6))</f>
        <v>0</v>
      </c>
      <c r="BO6" s="425"/>
      <c r="BP6" s="422">
        <f>IF(T6="x",0,AB6)</f>
        <v>6.666666666666667</v>
      </c>
      <c r="BQ6" s="423">
        <f>IF(T6="x",0,AC6)</f>
        <v>26.666666666666668</v>
      </c>
      <c r="BR6" s="424">
        <f>IF(T6="x",0,IF(T6="s",AC6,2*AC6))</f>
        <v>53.333333333333336</v>
      </c>
      <c r="BS6" s="423"/>
      <c r="BT6" s="422">
        <f>IF(T6="x",0,Z6)</f>
        <v>6.666666666666667</v>
      </c>
      <c r="BU6" s="423">
        <f>IF(T6="x",0,AA6)</f>
        <v>26.666666666666668</v>
      </c>
      <c r="BV6" s="424">
        <f>IF(T6="x",0,IF(T6="s",AA6,2*AA6))</f>
        <v>53.333333333333336</v>
      </c>
    </row>
    <row r="7" spans="1:76" s="30" customFormat="1" ht="19.5" customHeight="1">
      <c r="A7" s="249" t="s">
        <v>50</v>
      </c>
      <c r="B7" s="26"/>
      <c r="C7" s="26"/>
      <c r="D7" s="26"/>
      <c r="E7" s="26"/>
      <c r="F7" s="26"/>
      <c r="G7" s="26"/>
      <c r="H7" s="26"/>
      <c r="I7" s="177"/>
      <c r="J7" s="176"/>
      <c r="K7" s="26"/>
      <c r="L7" s="26"/>
      <c r="M7" s="177"/>
      <c r="N7" s="26"/>
      <c r="O7" s="26"/>
      <c r="P7" s="28"/>
      <c r="Q7" s="28"/>
      <c r="R7" s="29"/>
      <c r="S7" s="114"/>
      <c r="T7" s="333"/>
      <c r="U7" s="176"/>
      <c r="V7" s="176"/>
      <c r="W7" s="189"/>
      <c r="X7" s="177"/>
      <c r="Y7" s="434"/>
      <c r="Z7" s="27"/>
      <c r="AA7" s="29"/>
      <c r="AB7" s="27"/>
      <c r="AC7" s="29"/>
      <c r="AD7" s="140"/>
      <c r="AE7" s="105"/>
      <c r="AF7" s="116"/>
      <c r="AG7" s="140"/>
      <c r="AH7" s="115"/>
      <c r="AI7" s="116"/>
      <c r="AJ7" s="115"/>
      <c r="AK7" s="114"/>
      <c r="AL7" s="116"/>
      <c r="AM7" s="115"/>
      <c r="AN7" s="104"/>
      <c r="AO7" s="104"/>
      <c r="AP7" s="106"/>
      <c r="AQ7" s="115"/>
      <c r="AR7" s="140"/>
      <c r="AS7" s="114"/>
      <c r="AT7" s="140"/>
      <c r="AU7" s="104"/>
      <c r="AV7" s="105"/>
      <c r="AW7" s="106"/>
      <c r="AX7" s="165"/>
      <c r="AY7" s="104"/>
      <c r="AZ7" s="104"/>
      <c r="BA7" s="104"/>
      <c r="BB7" s="104"/>
      <c r="BC7" s="104"/>
      <c r="BD7" s="104"/>
      <c r="BE7" s="105"/>
      <c r="BF7" s="106"/>
      <c r="BG7" s="105"/>
      <c r="BH7" s="105"/>
      <c r="BI7" s="105"/>
      <c r="BJ7" s="140"/>
      <c r="BL7" s="114"/>
      <c r="BM7" s="115"/>
      <c r="BN7" s="106"/>
      <c r="BO7" s="115"/>
      <c r="BP7" s="114"/>
      <c r="BQ7" s="115"/>
      <c r="BR7" s="106"/>
      <c r="BS7" s="105"/>
      <c r="BT7" s="104"/>
      <c r="BU7" s="105"/>
      <c r="BV7" s="106"/>
      <c r="BW7" s="341"/>
      <c r="BX7" s="341"/>
    </row>
    <row r="8" spans="1:74" ht="41.25" customHeight="1">
      <c r="A8" s="248" t="s">
        <v>51</v>
      </c>
      <c r="B8" s="19">
        <v>1</v>
      </c>
      <c r="C8" s="19">
        <v>1</v>
      </c>
      <c r="D8" s="19">
        <v>2</v>
      </c>
      <c r="E8" s="19">
        <v>2</v>
      </c>
      <c r="F8" s="458">
        <v>8</v>
      </c>
      <c r="G8" s="458">
        <v>8</v>
      </c>
      <c r="H8" s="19">
        <v>2</v>
      </c>
      <c r="I8" s="94">
        <v>2</v>
      </c>
      <c r="J8" s="175"/>
      <c r="K8" s="20">
        <f>IF(J8*(L8+M8)&gt;0,"Error!","")</f>
      </c>
      <c r="L8" s="19">
        <v>768</v>
      </c>
      <c r="M8" s="94">
        <v>60</v>
      </c>
      <c r="N8" s="19"/>
      <c r="O8" s="20">
        <f>IF(N8*(P8+Q8)&gt;0,"Error!","")</f>
      </c>
      <c r="P8" s="22">
        <v>768</v>
      </c>
      <c r="Q8" s="22">
        <v>60</v>
      </c>
      <c r="R8" s="23">
        <v>1</v>
      </c>
      <c r="S8" s="158"/>
      <c r="T8" s="332" t="s">
        <v>269</v>
      </c>
      <c r="U8" s="175" t="s">
        <v>302</v>
      </c>
      <c r="V8" s="175"/>
      <c r="W8" s="188">
        <f aca="true" t="shared" si="1" ref="W8:W18">(8*$B8*$D8*$J8)/(3600*1000)+($B8*$D8*$L8*$M8/60)</f>
        <v>1536</v>
      </c>
      <c r="X8" s="95">
        <f aca="true" t="shared" si="2" ref="X8:X18">(8*$B8*$C8*$E8*$J8)/(3600*1000)+($B8*$C8*$E8*$L8*$M8/60)</f>
        <v>1536</v>
      </c>
      <c r="Y8" s="433"/>
      <c r="Z8" s="21">
        <f aca="true" t="shared" si="3" ref="Z8:Z18">(8*$B8*$F8*$N8)/(3600*1000)+($B8*$F8*$P8*$Q8/60)</f>
        <v>6144</v>
      </c>
      <c r="AA8" s="24">
        <f aca="true" t="shared" si="4" ref="AA8:AA18">(8*$B8*$C8*$G8*$N8)/(3600*1000)+($B8*$C8*$G8*$P8*$Q8/60)</f>
        <v>6144</v>
      </c>
      <c r="AB8" s="21">
        <f aca="true" t="shared" si="5" ref="AB8:AB18">IF($H8=0,Z8,(8*$B8*$H8*$N8*$R8)/(3600*1000)+($B8*$H8*$P8*$Q8*$R8/60))</f>
        <v>1536</v>
      </c>
      <c r="AC8" s="24">
        <f aca="true" t="shared" si="6" ref="AC8:AC18">IF($I8=0,AA8,(8*$B8*$C8*$I8*$N8*$R8)/(3600*1000)+($B8*$C8*$I8*$P8*$Q8*$R8/60))</f>
        <v>1536</v>
      </c>
      <c r="AD8" s="139"/>
      <c r="AE8" s="391">
        <f aca="true" t="shared" si="7" ref="AE8:AE18">AU8+AV8</f>
        <v>1768</v>
      </c>
      <c r="AF8" s="392">
        <f aca="true" t="shared" si="8" ref="AF8:AF18">AU8+AV8+AW8</f>
        <v>1768</v>
      </c>
      <c r="AG8" s="393"/>
      <c r="AH8" s="391">
        <f aca="true" t="shared" si="9" ref="AH8:AH18">BD8+BE8</f>
        <v>2512</v>
      </c>
      <c r="AI8" s="392">
        <f aca="true" t="shared" si="10" ref="AI8:AI18">BD8+BE8+BF8</f>
        <v>2512</v>
      </c>
      <c r="AJ8" s="391"/>
      <c r="AK8" s="394">
        <f aca="true" t="shared" si="11" ref="AK8:AK18">BG8+BH8</f>
        <v>5584</v>
      </c>
      <c r="AL8" s="392">
        <f aca="true" t="shared" si="12" ref="AL8:AL18">BG8+BH8+BI8</f>
        <v>5584</v>
      </c>
      <c r="AM8" s="391"/>
      <c r="AN8" s="394">
        <f aca="true" t="shared" si="13" ref="AN8:AN15">IF(T8="x",0,IF(U8="u",(D8-1)*AS8+AT8,AS8*D8))</f>
        <v>1768</v>
      </c>
      <c r="AO8" s="394">
        <f aca="true" t="shared" si="14" ref="AO8:AO18">IF(T8="x",0,Z8/$AP$59)</f>
        <v>4096</v>
      </c>
      <c r="AP8" s="392">
        <f aca="true" t="shared" si="15" ref="AP8:AP18">IF(T8="x",0,AB8/$AP$59)</f>
        <v>1024</v>
      </c>
      <c r="AQ8" s="99"/>
      <c r="AR8" s="161">
        <f aca="true" t="shared" si="16" ref="AR8:AR15">IF(E8&gt;0,X8/(E8*$AO$59),0)</f>
        <v>768</v>
      </c>
      <c r="AS8" s="122">
        <f aca="true" t="shared" si="17" ref="AS8:AS15">IF(D8&gt;0,W8/(D8*$AO$59),0)</f>
        <v>768</v>
      </c>
      <c r="AT8" s="161">
        <f aca="true" t="shared" si="18" ref="AT8:AT15">IF(T8="s",IF(U8="u",MIN(L8/$AO$62,$AK$63),0),0)</f>
        <v>1000</v>
      </c>
      <c r="AU8" s="469">
        <f aca="true" t="shared" si="19" ref="AU8:AU15">IF(T8="s",IF(U8="u",(AR8*(E8-1)+AT8),AR8*E8),0)</f>
        <v>1768</v>
      </c>
      <c r="AV8" s="168">
        <f aca="true" t="shared" si="20" ref="AV8:AV15">IF(T8="i",IF(X8/($AO$60*E8)&lt;$AK$63,(X8/$AO$60),E8*$AK$63),0)</f>
        <v>0</v>
      </c>
      <c r="AW8" s="470">
        <f aca="true" t="shared" si="21" ref="AW8:AW15">IF(T8="i",IF(X8/($AO$61*E8)&lt;$AK$63,(X8/$AO$61),E8*$AK$63),0)</f>
        <v>0</v>
      </c>
      <c r="AX8" s="164"/>
      <c r="AY8" s="122">
        <f aca="true" t="shared" si="22" ref="AY8:AY15">IF(G8&gt;0,AA8/(G8*$AP$59),0)</f>
        <v>512</v>
      </c>
      <c r="AZ8" s="122">
        <f aca="true" t="shared" si="23" ref="AZ8:AZ15">IF(F8&gt;0,Z8/(F8*$AP$59),0)</f>
        <v>512</v>
      </c>
      <c r="BA8" s="122">
        <f aca="true" t="shared" si="24" ref="BA8:BA15">IF(I8&gt;0,AC8/(I8*$AP$59),0)</f>
        <v>512</v>
      </c>
      <c r="BB8" s="122">
        <f aca="true" t="shared" si="25" ref="BB8:BB15">IF(H8&gt;0,AB8/(H8*$AP$59),0)</f>
        <v>512</v>
      </c>
      <c r="BC8" s="122">
        <f aca="true" t="shared" si="26" ref="BC8:BC15">IF(T8="s",IF(U8="u",MIN(L8/$AP$62,$AK$64),0),0)</f>
        <v>2000</v>
      </c>
      <c r="BD8" s="469">
        <f aca="true" t="shared" si="27" ref="BD8:BD15">IF(I8&gt;0,IF(T8="s",IF(U8="u",BA8*(I8-1)+BC8,AC8/$AP$59),0),BG8)</f>
        <v>2512</v>
      </c>
      <c r="BE8" s="168">
        <f aca="true" t="shared" si="28" ref="BE8:BE15">IF(I8&gt;0,IF(T8="i",IF(AC8/($AP$60*I8)&lt;$AK$64,(AC8/$AP$60),I8*$AK$64),0),BH8)</f>
        <v>0</v>
      </c>
      <c r="BF8" s="470">
        <f aca="true" t="shared" si="29" ref="BF8:BF15">IF(I8&gt;0,IF(T8="i",IF(AC8/($AP$61*I8)&lt;$AK$64,(AC8/$AP$61),I8*$AK$64),0),BI8)</f>
        <v>0</v>
      </c>
      <c r="BG8" s="168">
        <f aca="true" t="shared" si="30" ref="BG8:BG15">IF(T8="s",IF(U8="u",(AY8*(G8-1)+BC8),AA8/$AP$59),0)</f>
        <v>5584</v>
      </c>
      <c r="BH8" s="168">
        <f aca="true" t="shared" si="31" ref="BH8:BH15">IF(G8&gt;0,IF(T8="i",IF(AA8/(G8*$AP$60)&lt;$AK$64,AA8/$AP$60,G8*$AK$64),0),0)</f>
        <v>0</v>
      </c>
      <c r="BI8" s="168">
        <f aca="true" t="shared" si="32" ref="BI8:BI15">IF(G8&gt;0,IF(T8="i",IF(AA8/(G8*$AP$61)&lt;$AK$64,AA8/$AP$61,G8*$AK$64),0),0)</f>
        <v>0</v>
      </c>
      <c r="BJ8" s="139"/>
      <c r="BL8" s="422">
        <f aca="true" t="shared" si="33" ref="BL8:BL18">IF(T8="x",0,W8)</f>
        <v>1536</v>
      </c>
      <c r="BM8" s="423">
        <f aca="true" t="shared" si="34" ref="BM8:BM18">IF(T8="x",0,X8)</f>
        <v>1536</v>
      </c>
      <c r="BN8" s="424">
        <f aca="true" t="shared" si="35" ref="BN8:BN18">IF(T8="x",0,IF(T8="s",X8,2*X8))</f>
        <v>1536</v>
      </c>
      <c r="BO8" s="425"/>
      <c r="BP8" s="422">
        <f aca="true" t="shared" si="36" ref="BP8:BP18">IF(T8="x",0,AB8)</f>
        <v>1536</v>
      </c>
      <c r="BQ8" s="423">
        <f aca="true" t="shared" si="37" ref="BQ8:BQ18">IF(T8="x",0,AC8)</f>
        <v>1536</v>
      </c>
      <c r="BR8" s="424">
        <f aca="true" t="shared" si="38" ref="BR8:BR18">IF(T8="x",0,IF(T8="s",AC8,2*AC8))</f>
        <v>1536</v>
      </c>
      <c r="BS8" s="423"/>
      <c r="BT8" s="422">
        <f aca="true" t="shared" si="39" ref="BT8:BT18">IF(T8="x",0,Z8)</f>
        <v>6144</v>
      </c>
      <c r="BU8" s="423">
        <f aca="true" t="shared" si="40" ref="BU8:BU18">IF(T8="x",0,AA8)</f>
        <v>6144</v>
      </c>
      <c r="BV8" s="424">
        <f aca="true" t="shared" si="41" ref="BV8:BV18">IF(T8="x",0,IF(T8="s",AA8,2*AA8))</f>
        <v>6144</v>
      </c>
    </row>
    <row r="9" spans="1:74" ht="41.25" customHeight="1">
      <c r="A9" s="248" t="s">
        <v>58</v>
      </c>
      <c r="B9" s="19">
        <v>1</v>
      </c>
      <c r="C9" s="19">
        <v>1</v>
      </c>
      <c r="D9" s="19">
        <v>6</v>
      </c>
      <c r="E9" s="19">
        <v>6</v>
      </c>
      <c r="F9" s="19">
        <v>8</v>
      </c>
      <c r="G9" s="19">
        <v>8</v>
      </c>
      <c r="H9" s="19"/>
      <c r="I9" s="94"/>
      <c r="J9" s="175"/>
      <c r="K9" s="20"/>
      <c r="L9" s="19">
        <v>64</v>
      </c>
      <c r="M9" s="94">
        <v>60</v>
      </c>
      <c r="N9" s="19"/>
      <c r="O9" s="20"/>
      <c r="P9" s="19">
        <v>64</v>
      </c>
      <c r="Q9" s="19">
        <v>60</v>
      </c>
      <c r="R9" s="23">
        <v>1</v>
      </c>
      <c r="S9" s="158"/>
      <c r="T9" s="332" t="s">
        <v>269</v>
      </c>
      <c r="U9" s="175" t="s">
        <v>302</v>
      </c>
      <c r="V9" s="175"/>
      <c r="W9" s="188">
        <f t="shared" si="1"/>
        <v>384</v>
      </c>
      <c r="X9" s="95">
        <f t="shared" si="2"/>
        <v>384</v>
      </c>
      <c r="Y9" s="433"/>
      <c r="Z9" s="21">
        <f t="shared" si="3"/>
        <v>512</v>
      </c>
      <c r="AA9" s="24">
        <f t="shared" si="4"/>
        <v>512</v>
      </c>
      <c r="AB9" s="21">
        <f t="shared" si="5"/>
        <v>512</v>
      </c>
      <c r="AC9" s="24">
        <f t="shared" si="6"/>
        <v>512</v>
      </c>
      <c r="AD9" s="139"/>
      <c r="AE9" s="391">
        <f t="shared" si="7"/>
        <v>960</v>
      </c>
      <c r="AF9" s="392">
        <f t="shared" si="8"/>
        <v>960</v>
      </c>
      <c r="AG9" s="393"/>
      <c r="AH9" s="391">
        <f t="shared" si="9"/>
        <v>725.3333333333333</v>
      </c>
      <c r="AI9" s="392">
        <f t="shared" si="10"/>
        <v>725.3333333333333</v>
      </c>
      <c r="AJ9" s="391"/>
      <c r="AK9" s="394">
        <f t="shared" si="11"/>
        <v>725.3333333333333</v>
      </c>
      <c r="AL9" s="392">
        <f t="shared" si="12"/>
        <v>725.3333333333333</v>
      </c>
      <c r="AM9" s="391"/>
      <c r="AN9" s="394">
        <f t="shared" si="13"/>
        <v>960</v>
      </c>
      <c r="AO9" s="394">
        <f t="shared" si="14"/>
        <v>341.3333333333333</v>
      </c>
      <c r="AP9" s="392">
        <f t="shared" si="15"/>
        <v>341.3333333333333</v>
      </c>
      <c r="AQ9" s="99"/>
      <c r="AR9" s="161">
        <f t="shared" si="16"/>
        <v>64</v>
      </c>
      <c r="AS9" s="122">
        <f t="shared" si="17"/>
        <v>64</v>
      </c>
      <c r="AT9" s="161">
        <f t="shared" si="18"/>
        <v>640</v>
      </c>
      <c r="AU9" s="469">
        <f t="shared" si="19"/>
        <v>960</v>
      </c>
      <c r="AV9" s="168">
        <f t="shared" si="20"/>
        <v>0</v>
      </c>
      <c r="AW9" s="470">
        <f t="shared" si="21"/>
        <v>0</v>
      </c>
      <c r="AX9" s="164"/>
      <c r="AY9" s="122">
        <f t="shared" si="22"/>
        <v>42.666666666666664</v>
      </c>
      <c r="AZ9" s="122">
        <f t="shared" si="23"/>
        <v>42.666666666666664</v>
      </c>
      <c r="BA9" s="122">
        <f t="shared" si="24"/>
        <v>0</v>
      </c>
      <c r="BB9" s="122">
        <f t="shared" si="25"/>
        <v>0</v>
      </c>
      <c r="BC9" s="122">
        <f t="shared" si="26"/>
        <v>426.6666666666667</v>
      </c>
      <c r="BD9" s="469">
        <f t="shared" si="27"/>
        <v>725.3333333333333</v>
      </c>
      <c r="BE9" s="168">
        <f t="shared" si="28"/>
        <v>0</v>
      </c>
      <c r="BF9" s="470">
        <f t="shared" si="29"/>
        <v>0</v>
      </c>
      <c r="BG9" s="168">
        <f t="shared" si="30"/>
        <v>725.3333333333333</v>
      </c>
      <c r="BH9" s="168">
        <f t="shared" si="31"/>
        <v>0</v>
      </c>
      <c r="BI9" s="168">
        <f t="shared" si="32"/>
        <v>0</v>
      </c>
      <c r="BJ9" s="139"/>
      <c r="BL9" s="422">
        <f t="shared" si="33"/>
        <v>384</v>
      </c>
      <c r="BM9" s="423">
        <f t="shared" si="34"/>
        <v>384</v>
      </c>
      <c r="BN9" s="424">
        <f t="shared" si="35"/>
        <v>384</v>
      </c>
      <c r="BO9" s="425"/>
      <c r="BP9" s="422">
        <f t="shared" si="36"/>
        <v>512</v>
      </c>
      <c r="BQ9" s="423">
        <f t="shared" si="37"/>
        <v>512</v>
      </c>
      <c r="BR9" s="424">
        <f t="shared" si="38"/>
        <v>512</v>
      </c>
      <c r="BS9" s="423"/>
      <c r="BT9" s="422">
        <f t="shared" si="39"/>
        <v>512</v>
      </c>
      <c r="BU9" s="423">
        <f t="shared" si="40"/>
        <v>512</v>
      </c>
      <c r="BV9" s="424">
        <f t="shared" si="41"/>
        <v>512</v>
      </c>
    </row>
    <row r="10" spans="1:74" ht="41.25" customHeight="1">
      <c r="A10" s="248" t="s">
        <v>61</v>
      </c>
      <c r="B10" s="19">
        <v>1</v>
      </c>
      <c r="C10" s="19">
        <v>0.5</v>
      </c>
      <c r="D10" s="19">
        <v>5</v>
      </c>
      <c r="E10" s="19">
        <v>5</v>
      </c>
      <c r="F10" s="19"/>
      <c r="G10" s="19"/>
      <c r="H10" s="19"/>
      <c r="I10" s="94"/>
      <c r="J10" s="175"/>
      <c r="K10" s="20">
        <f>IF(J10*(L10+M10)&gt;0,"Error!","")</f>
      </c>
      <c r="L10" s="19">
        <v>384</v>
      </c>
      <c r="M10" s="94">
        <v>20</v>
      </c>
      <c r="N10" s="19"/>
      <c r="O10" s="20">
        <f>IF(N10*(P10+Q10)&gt;0,"Error!","")</f>
      </c>
      <c r="P10" s="22"/>
      <c r="Q10" s="22"/>
      <c r="R10" s="23">
        <v>1</v>
      </c>
      <c r="S10" s="158"/>
      <c r="T10" s="332" t="s">
        <v>269</v>
      </c>
      <c r="U10" s="175"/>
      <c r="V10" s="175"/>
      <c r="W10" s="188">
        <f t="shared" si="1"/>
        <v>640</v>
      </c>
      <c r="X10" s="95">
        <f t="shared" si="2"/>
        <v>320</v>
      </c>
      <c r="Y10" s="433"/>
      <c r="Z10" s="21">
        <f t="shared" si="3"/>
        <v>0</v>
      </c>
      <c r="AA10" s="24">
        <f t="shared" si="4"/>
        <v>0</v>
      </c>
      <c r="AB10" s="21">
        <f t="shared" si="5"/>
        <v>0</v>
      </c>
      <c r="AC10" s="24">
        <f t="shared" si="6"/>
        <v>0</v>
      </c>
      <c r="AD10" s="139"/>
      <c r="AE10" s="391">
        <f t="shared" si="7"/>
        <v>320</v>
      </c>
      <c r="AF10" s="392">
        <f t="shared" si="8"/>
        <v>320</v>
      </c>
      <c r="AG10" s="393"/>
      <c r="AH10" s="391">
        <f t="shared" si="9"/>
        <v>0</v>
      </c>
      <c r="AI10" s="392">
        <f t="shared" si="10"/>
        <v>0</v>
      </c>
      <c r="AJ10" s="391"/>
      <c r="AK10" s="394">
        <f t="shared" si="11"/>
        <v>0</v>
      </c>
      <c r="AL10" s="392">
        <f t="shared" si="12"/>
        <v>0</v>
      </c>
      <c r="AM10" s="391"/>
      <c r="AN10" s="394">
        <f t="shared" si="13"/>
        <v>640</v>
      </c>
      <c r="AO10" s="394">
        <f t="shared" si="14"/>
        <v>0</v>
      </c>
      <c r="AP10" s="392">
        <f t="shared" si="15"/>
        <v>0</v>
      </c>
      <c r="AQ10" s="99"/>
      <c r="AR10" s="161">
        <f t="shared" si="16"/>
        <v>64</v>
      </c>
      <c r="AS10" s="122">
        <f t="shared" si="17"/>
        <v>128</v>
      </c>
      <c r="AT10" s="161">
        <f t="shared" si="18"/>
        <v>0</v>
      </c>
      <c r="AU10" s="469">
        <f t="shared" si="19"/>
        <v>320</v>
      </c>
      <c r="AV10" s="168">
        <f t="shared" si="20"/>
        <v>0</v>
      </c>
      <c r="AW10" s="470">
        <f t="shared" si="21"/>
        <v>0</v>
      </c>
      <c r="AX10" s="164"/>
      <c r="AY10" s="122">
        <f t="shared" si="22"/>
        <v>0</v>
      </c>
      <c r="AZ10" s="122">
        <f t="shared" si="23"/>
        <v>0</v>
      </c>
      <c r="BA10" s="122">
        <f t="shared" si="24"/>
        <v>0</v>
      </c>
      <c r="BB10" s="122">
        <f t="shared" si="25"/>
        <v>0</v>
      </c>
      <c r="BC10" s="122">
        <f t="shared" si="26"/>
        <v>0</v>
      </c>
      <c r="BD10" s="469">
        <f t="shared" si="27"/>
        <v>0</v>
      </c>
      <c r="BE10" s="168">
        <f t="shared" si="28"/>
        <v>0</v>
      </c>
      <c r="BF10" s="470">
        <f t="shared" si="29"/>
        <v>0</v>
      </c>
      <c r="BG10" s="168">
        <f t="shared" si="30"/>
        <v>0</v>
      </c>
      <c r="BH10" s="168">
        <f t="shared" si="31"/>
        <v>0</v>
      </c>
      <c r="BI10" s="168">
        <f t="shared" si="32"/>
        <v>0</v>
      </c>
      <c r="BJ10" s="139"/>
      <c r="BL10" s="422">
        <f t="shared" si="33"/>
        <v>640</v>
      </c>
      <c r="BM10" s="423">
        <f t="shared" si="34"/>
        <v>320</v>
      </c>
      <c r="BN10" s="424">
        <f t="shared" si="35"/>
        <v>320</v>
      </c>
      <c r="BO10" s="425"/>
      <c r="BP10" s="422">
        <f t="shared" si="36"/>
        <v>0</v>
      </c>
      <c r="BQ10" s="423">
        <f t="shared" si="37"/>
        <v>0</v>
      </c>
      <c r="BR10" s="424">
        <f t="shared" si="38"/>
        <v>0</v>
      </c>
      <c r="BS10" s="423"/>
      <c r="BT10" s="422">
        <f t="shared" si="39"/>
        <v>0</v>
      </c>
      <c r="BU10" s="423">
        <f t="shared" si="40"/>
        <v>0</v>
      </c>
      <c r="BV10" s="424">
        <f t="shared" si="41"/>
        <v>0</v>
      </c>
    </row>
    <row r="11" spans="1:74" ht="41.25" customHeight="1">
      <c r="A11" s="248" t="s">
        <v>58</v>
      </c>
      <c r="B11" s="19">
        <v>1</v>
      </c>
      <c r="C11" s="19">
        <v>0.5</v>
      </c>
      <c r="D11" s="19">
        <v>20</v>
      </c>
      <c r="E11" s="19">
        <v>20</v>
      </c>
      <c r="F11" s="19"/>
      <c r="G11" s="19"/>
      <c r="H11" s="19"/>
      <c r="I11" s="94"/>
      <c r="J11" s="175"/>
      <c r="K11" s="20"/>
      <c r="L11" s="19">
        <v>64</v>
      </c>
      <c r="M11" s="94">
        <v>20</v>
      </c>
      <c r="N11" s="19"/>
      <c r="O11" s="20"/>
      <c r="P11" s="22"/>
      <c r="Q11" s="22"/>
      <c r="R11" s="23">
        <v>1</v>
      </c>
      <c r="S11" s="158"/>
      <c r="T11" s="332" t="s">
        <v>269</v>
      </c>
      <c r="U11" s="175"/>
      <c r="V11" s="175"/>
      <c r="W11" s="188">
        <f t="shared" si="1"/>
        <v>426.6666666666667</v>
      </c>
      <c r="X11" s="95">
        <f t="shared" si="2"/>
        <v>213.33333333333334</v>
      </c>
      <c r="Y11" s="433"/>
      <c r="Z11" s="21">
        <f t="shared" si="3"/>
        <v>0</v>
      </c>
      <c r="AA11" s="24">
        <f t="shared" si="4"/>
        <v>0</v>
      </c>
      <c r="AB11" s="21">
        <f t="shared" si="5"/>
        <v>0</v>
      </c>
      <c r="AC11" s="24">
        <f t="shared" si="6"/>
        <v>0</v>
      </c>
      <c r="AD11" s="139"/>
      <c r="AE11" s="391">
        <f t="shared" si="7"/>
        <v>213.33333333333337</v>
      </c>
      <c r="AF11" s="392">
        <f t="shared" si="8"/>
        <v>213.33333333333337</v>
      </c>
      <c r="AG11" s="393"/>
      <c r="AH11" s="391">
        <f t="shared" si="9"/>
        <v>0</v>
      </c>
      <c r="AI11" s="392">
        <f t="shared" si="10"/>
        <v>0</v>
      </c>
      <c r="AJ11" s="391"/>
      <c r="AK11" s="394">
        <f t="shared" si="11"/>
        <v>0</v>
      </c>
      <c r="AL11" s="392">
        <f t="shared" si="12"/>
        <v>0</v>
      </c>
      <c r="AM11" s="391"/>
      <c r="AN11" s="394">
        <f t="shared" si="13"/>
        <v>426.66666666666674</v>
      </c>
      <c r="AO11" s="394">
        <f t="shared" si="14"/>
        <v>0</v>
      </c>
      <c r="AP11" s="392">
        <f t="shared" si="15"/>
        <v>0</v>
      </c>
      <c r="AQ11" s="99"/>
      <c r="AR11" s="161">
        <f t="shared" si="16"/>
        <v>10.666666666666668</v>
      </c>
      <c r="AS11" s="122">
        <f t="shared" si="17"/>
        <v>21.333333333333336</v>
      </c>
      <c r="AT11" s="161">
        <f t="shared" si="18"/>
        <v>0</v>
      </c>
      <c r="AU11" s="469">
        <f t="shared" si="19"/>
        <v>213.33333333333337</v>
      </c>
      <c r="AV11" s="168">
        <f t="shared" si="20"/>
        <v>0</v>
      </c>
      <c r="AW11" s="470">
        <f t="shared" si="21"/>
        <v>0</v>
      </c>
      <c r="AX11" s="164"/>
      <c r="AY11" s="122">
        <f t="shared" si="22"/>
        <v>0</v>
      </c>
      <c r="AZ11" s="122">
        <f t="shared" si="23"/>
        <v>0</v>
      </c>
      <c r="BA11" s="122">
        <f t="shared" si="24"/>
        <v>0</v>
      </c>
      <c r="BB11" s="122">
        <f t="shared" si="25"/>
        <v>0</v>
      </c>
      <c r="BC11" s="122">
        <f t="shared" si="26"/>
        <v>0</v>
      </c>
      <c r="BD11" s="469">
        <f t="shared" si="27"/>
        <v>0</v>
      </c>
      <c r="BE11" s="168">
        <f t="shared" si="28"/>
        <v>0</v>
      </c>
      <c r="BF11" s="470">
        <f t="shared" si="29"/>
        <v>0</v>
      </c>
      <c r="BG11" s="168">
        <f t="shared" si="30"/>
        <v>0</v>
      </c>
      <c r="BH11" s="168">
        <f t="shared" si="31"/>
        <v>0</v>
      </c>
      <c r="BI11" s="168">
        <f t="shared" si="32"/>
        <v>0</v>
      </c>
      <c r="BJ11" s="139"/>
      <c r="BL11" s="422">
        <f t="shared" si="33"/>
        <v>426.6666666666667</v>
      </c>
      <c r="BM11" s="423">
        <f t="shared" si="34"/>
        <v>213.33333333333334</v>
      </c>
      <c r="BN11" s="424">
        <f t="shared" si="35"/>
        <v>213.33333333333334</v>
      </c>
      <c r="BO11" s="425"/>
      <c r="BP11" s="422">
        <f t="shared" si="36"/>
        <v>0</v>
      </c>
      <c r="BQ11" s="423">
        <f t="shared" si="37"/>
        <v>0</v>
      </c>
      <c r="BR11" s="424">
        <f t="shared" si="38"/>
        <v>0</v>
      </c>
      <c r="BS11" s="423"/>
      <c r="BT11" s="422">
        <f t="shared" si="39"/>
        <v>0</v>
      </c>
      <c r="BU11" s="423">
        <f t="shared" si="40"/>
        <v>0</v>
      </c>
      <c r="BV11" s="424">
        <f t="shared" si="41"/>
        <v>0</v>
      </c>
    </row>
    <row r="12" spans="1:74" ht="41.25" customHeight="1">
      <c r="A12" s="248" t="s">
        <v>66</v>
      </c>
      <c r="B12" s="19">
        <v>1</v>
      </c>
      <c r="C12" s="19">
        <v>1</v>
      </c>
      <c r="D12" s="19">
        <v>0</v>
      </c>
      <c r="E12" s="19">
        <v>4</v>
      </c>
      <c r="F12" s="19"/>
      <c r="G12" s="19">
        <v>1</v>
      </c>
      <c r="H12" s="19"/>
      <c r="I12" s="94"/>
      <c r="J12" s="175"/>
      <c r="K12" s="20">
        <f>IF(J12*(L12+M12)&gt;0,"Error!","")</f>
      </c>
      <c r="L12" s="19">
        <v>768</v>
      </c>
      <c r="M12" s="94">
        <v>60</v>
      </c>
      <c r="N12" s="19"/>
      <c r="O12" s="20">
        <f>IF(N12*(P12+Q12)&gt;0,"Error!","")</f>
      </c>
      <c r="P12" s="22">
        <v>768</v>
      </c>
      <c r="Q12" s="22">
        <v>60</v>
      </c>
      <c r="R12" s="23">
        <v>1</v>
      </c>
      <c r="S12" s="158"/>
      <c r="T12" s="332" t="s">
        <v>270</v>
      </c>
      <c r="U12" s="175"/>
      <c r="V12" s="175"/>
      <c r="W12" s="188">
        <f t="shared" si="1"/>
        <v>0</v>
      </c>
      <c r="X12" s="95">
        <f t="shared" si="2"/>
        <v>3072</v>
      </c>
      <c r="Y12" s="433"/>
      <c r="Z12" s="21">
        <f t="shared" si="3"/>
        <v>0</v>
      </c>
      <c r="AA12" s="24">
        <f t="shared" si="4"/>
        <v>768</v>
      </c>
      <c r="AB12" s="21">
        <f t="shared" si="5"/>
        <v>0</v>
      </c>
      <c r="AC12" s="24">
        <f t="shared" si="6"/>
        <v>768</v>
      </c>
      <c r="AD12" s="139"/>
      <c r="AE12" s="391">
        <f t="shared" si="7"/>
        <v>3072</v>
      </c>
      <c r="AF12" s="392">
        <f t="shared" si="8"/>
        <v>7072</v>
      </c>
      <c r="AG12" s="393"/>
      <c r="AH12" s="391">
        <f t="shared" si="9"/>
        <v>512</v>
      </c>
      <c r="AI12" s="392">
        <f t="shared" si="10"/>
        <v>2512</v>
      </c>
      <c r="AJ12" s="391"/>
      <c r="AK12" s="394">
        <f t="shared" si="11"/>
        <v>512</v>
      </c>
      <c r="AL12" s="392">
        <f t="shared" si="12"/>
        <v>2512</v>
      </c>
      <c r="AM12" s="391"/>
      <c r="AN12" s="394">
        <f t="shared" si="13"/>
        <v>0</v>
      </c>
      <c r="AO12" s="394">
        <f t="shared" si="14"/>
        <v>0</v>
      </c>
      <c r="AP12" s="392">
        <f t="shared" si="15"/>
        <v>0</v>
      </c>
      <c r="AQ12" s="99"/>
      <c r="AR12" s="161">
        <f t="shared" si="16"/>
        <v>768</v>
      </c>
      <c r="AS12" s="122">
        <f t="shared" si="17"/>
        <v>0</v>
      </c>
      <c r="AT12" s="161">
        <f t="shared" si="18"/>
        <v>0</v>
      </c>
      <c r="AU12" s="469">
        <f t="shared" si="19"/>
        <v>0</v>
      </c>
      <c r="AV12" s="168">
        <f t="shared" si="20"/>
        <v>3072</v>
      </c>
      <c r="AW12" s="470">
        <f t="shared" si="21"/>
        <v>4000</v>
      </c>
      <c r="AX12" s="164"/>
      <c r="AY12" s="122">
        <f t="shared" si="22"/>
        <v>512</v>
      </c>
      <c r="AZ12" s="122">
        <f t="shared" si="23"/>
        <v>0</v>
      </c>
      <c r="BA12" s="122">
        <f t="shared" si="24"/>
        <v>0</v>
      </c>
      <c r="BB12" s="122">
        <f t="shared" si="25"/>
        <v>0</v>
      </c>
      <c r="BC12" s="122">
        <f t="shared" si="26"/>
        <v>0</v>
      </c>
      <c r="BD12" s="469">
        <f t="shared" si="27"/>
        <v>0</v>
      </c>
      <c r="BE12" s="168">
        <f t="shared" si="28"/>
        <v>512</v>
      </c>
      <c r="BF12" s="470">
        <f t="shared" si="29"/>
        <v>2000</v>
      </c>
      <c r="BG12" s="168">
        <f t="shared" si="30"/>
        <v>0</v>
      </c>
      <c r="BH12" s="168">
        <f t="shared" si="31"/>
        <v>512</v>
      </c>
      <c r="BI12" s="168">
        <f t="shared" si="32"/>
        <v>2000</v>
      </c>
      <c r="BJ12" s="139"/>
      <c r="BL12" s="422">
        <f t="shared" si="33"/>
        <v>0</v>
      </c>
      <c r="BM12" s="423">
        <f t="shared" si="34"/>
        <v>3072</v>
      </c>
      <c r="BN12" s="424">
        <f t="shared" si="35"/>
        <v>6144</v>
      </c>
      <c r="BO12" s="425"/>
      <c r="BP12" s="422">
        <f t="shared" si="36"/>
        <v>0</v>
      </c>
      <c r="BQ12" s="423">
        <f t="shared" si="37"/>
        <v>768</v>
      </c>
      <c r="BR12" s="424">
        <f t="shared" si="38"/>
        <v>1536</v>
      </c>
      <c r="BS12" s="423"/>
      <c r="BT12" s="422">
        <f t="shared" si="39"/>
        <v>0</v>
      </c>
      <c r="BU12" s="423">
        <f t="shared" si="40"/>
        <v>768</v>
      </c>
      <c r="BV12" s="424">
        <f t="shared" si="41"/>
        <v>1536</v>
      </c>
    </row>
    <row r="13" spans="1:74" ht="41.25" customHeight="1">
      <c r="A13" s="248" t="s">
        <v>72</v>
      </c>
      <c r="B13" s="19">
        <v>1</v>
      </c>
      <c r="C13" s="19">
        <v>1</v>
      </c>
      <c r="D13" s="19">
        <v>0</v>
      </c>
      <c r="E13" s="19">
        <v>10</v>
      </c>
      <c r="F13" s="19"/>
      <c r="G13" s="19"/>
      <c r="H13" s="19"/>
      <c r="I13" s="94"/>
      <c r="J13" s="175"/>
      <c r="K13" s="20"/>
      <c r="L13" s="19">
        <v>64</v>
      </c>
      <c r="M13" s="94">
        <v>60</v>
      </c>
      <c r="N13" s="19"/>
      <c r="O13" s="20"/>
      <c r="P13" s="22"/>
      <c r="Q13" s="22"/>
      <c r="R13" s="23">
        <v>1</v>
      </c>
      <c r="S13" s="158"/>
      <c r="T13" s="332" t="s">
        <v>270</v>
      </c>
      <c r="U13" s="175"/>
      <c r="V13" s="175"/>
      <c r="W13" s="188">
        <f t="shared" si="1"/>
        <v>0</v>
      </c>
      <c r="X13" s="95">
        <f t="shared" si="2"/>
        <v>640</v>
      </c>
      <c r="Y13" s="433"/>
      <c r="Z13" s="21">
        <f t="shared" si="3"/>
        <v>0</v>
      </c>
      <c r="AA13" s="24">
        <f t="shared" si="4"/>
        <v>0</v>
      </c>
      <c r="AB13" s="21">
        <f t="shared" si="5"/>
        <v>0</v>
      </c>
      <c r="AC13" s="24">
        <f t="shared" si="6"/>
        <v>0</v>
      </c>
      <c r="AD13" s="139"/>
      <c r="AE13" s="391">
        <f t="shared" si="7"/>
        <v>640</v>
      </c>
      <c r="AF13" s="392">
        <f t="shared" si="8"/>
        <v>7040</v>
      </c>
      <c r="AG13" s="393"/>
      <c r="AH13" s="391">
        <f t="shared" si="9"/>
        <v>0</v>
      </c>
      <c r="AI13" s="392">
        <f t="shared" si="10"/>
        <v>0</v>
      </c>
      <c r="AJ13" s="391"/>
      <c r="AK13" s="394">
        <f t="shared" si="11"/>
        <v>0</v>
      </c>
      <c r="AL13" s="392">
        <f t="shared" si="12"/>
        <v>0</v>
      </c>
      <c r="AM13" s="391"/>
      <c r="AN13" s="394">
        <f t="shared" si="13"/>
        <v>0</v>
      </c>
      <c r="AO13" s="394">
        <f t="shared" si="14"/>
        <v>0</v>
      </c>
      <c r="AP13" s="392">
        <f t="shared" si="15"/>
        <v>0</v>
      </c>
      <c r="AQ13" s="99"/>
      <c r="AR13" s="161">
        <f t="shared" si="16"/>
        <v>64</v>
      </c>
      <c r="AS13" s="122">
        <f t="shared" si="17"/>
        <v>0</v>
      </c>
      <c r="AT13" s="161">
        <f t="shared" si="18"/>
        <v>0</v>
      </c>
      <c r="AU13" s="469">
        <f t="shared" si="19"/>
        <v>0</v>
      </c>
      <c r="AV13" s="168">
        <f t="shared" si="20"/>
        <v>640</v>
      </c>
      <c r="AW13" s="470">
        <f t="shared" si="21"/>
        <v>6400</v>
      </c>
      <c r="AX13" s="164"/>
      <c r="AY13" s="122">
        <f t="shared" si="22"/>
        <v>0</v>
      </c>
      <c r="AZ13" s="122">
        <f t="shared" si="23"/>
        <v>0</v>
      </c>
      <c r="BA13" s="122">
        <f t="shared" si="24"/>
        <v>0</v>
      </c>
      <c r="BB13" s="122">
        <f t="shared" si="25"/>
        <v>0</v>
      </c>
      <c r="BC13" s="122">
        <f t="shared" si="26"/>
        <v>0</v>
      </c>
      <c r="BD13" s="469">
        <f t="shared" si="27"/>
        <v>0</v>
      </c>
      <c r="BE13" s="168">
        <f t="shared" si="28"/>
        <v>0</v>
      </c>
      <c r="BF13" s="470">
        <f t="shared" si="29"/>
        <v>0</v>
      </c>
      <c r="BG13" s="168">
        <f t="shared" si="30"/>
        <v>0</v>
      </c>
      <c r="BH13" s="168">
        <f t="shared" si="31"/>
        <v>0</v>
      </c>
      <c r="BI13" s="168">
        <f t="shared" si="32"/>
        <v>0</v>
      </c>
      <c r="BJ13" s="139"/>
      <c r="BL13" s="422">
        <f t="shared" si="33"/>
        <v>0</v>
      </c>
      <c r="BM13" s="423">
        <f t="shared" si="34"/>
        <v>640</v>
      </c>
      <c r="BN13" s="424">
        <f t="shared" si="35"/>
        <v>1280</v>
      </c>
      <c r="BO13" s="425"/>
      <c r="BP13" s="422">
        <f t="shared" si="36"/>
        <v>0</v>
      </c>
      <c r="BQ13" s="423">
        <f t="shared" si="37"/>
        <v>0</v>
      </c>
      <c r="BR13" s="424">
        <f t="shared" si="38"/>
        <v>0</v>
      </c>
      <c r="BS13" s="423"/>
      <c r="BT13" s="422">
        <f t="shared" si="39"/>
        <v>0</v>
      </c>
      <c r="BU13" s="423">
        <f t="shared" si="40"/>
        <v>0</v>
      </c>
      <c r="BV13" s="424">
        <f t="shared" si="41"/>
        <v>0</v>
      </c>
    </row>
    <row r="14" spans="1:74" ht="41.25" customHeight="1">
      <c r="A14" s="248" t="s">
        <v>73</v>
      </c>
      <c r="B14" s="19">
        <v>1</v>
      </c>
      <c r="C14" s="19">
        <v>1</v>
      </c>
      <c r="D14" s="19">
        <v>0</v>
      </c>
      <c r="E14" s="19">
        <v>20</v>
      </c>
      <c r="F14" s="19"/>
      <c r="G14" s="19">
        <v>10</v>
      </c>
      <c r="H14" s="19"/>
      <c r="I14" s="94">
        <v>1</v>
      </c>
      <c r="J14" s="175"/>
      <c r="K14" s="20"/>
      <c r="L14" s="19">
        <v>192</v>
      </c>
      <c r="M14" s="94">
        <v>60</v>
      </c>
      <c r="N14" s="19"/>
      <c r="O14" s="20"/>
      <c r="P14" s="22">
        <v>192</v>
      </c>
      <c r="Q14" s="19">
        <v>60</v>
      </c>
      <c r="R14" s="23">
        <v>1</v>
      </c>
      <c r="S14" s="158"/>
      <c r="T14" s="332" t="s">
        <v>273</v>
      </c>
      <c r="U14" s="175"/>
      <c r="V14" s="175"/>
      <c r="W14" s="188">
        <f t="shared" si="1"/>
        <v>0</v>
      </c>
      <c r="X14" s="95">
        <f t="shared" si="2"/>
        <v>3840</v>
      </c>
      <c r="Y14" s="433"/>
      <c r="Z14" s="21">
        <f t="shared" si="3"/>
        <v>0</v>
      </c>
      <c r="AA14" s="24">
        <f t="shared" si="4"/>
        <v>1920</v>
      </c>
      <c r="AB14" s="21">
        <f t="shared" si="5"/>
        <v>0</v>
      </c>
      <c r="AC14" s="24">
        <f t="shared" si="6"/>
        <v>192</v>
      </c>
      <c r="AD14" s="139"/>
      <c r="AE14" s="391">
        <f t="shared" si="7"/>
        <v>0</v>
      </c>
      <c r="AF14" s="392">
        <f t="shared" si="8"/>
        <v>0</v>
      </c>
      <c r="AG14" s="393"/>
      <c r="AH14" s="391">
        <f t="shared" si="9"/>
        <v>0</v>
      </c>
      <c r="AI14" s="392">
        <f t="shared" si="10"/>
        <v>0</v>
      </c>
      <c r="AJ14" s="391"/>
      <c r="AK14" s="394">
        <f t="shared" si="11"/>
        <v>0</v>
      </c>
      <c r="AL14" s="392">
        <f t="shared" si="12"/>
        <v>0</v>
      </c>
      <c r="AM14" s="391"/>
      <c r="AN14" s="394">
        <f t="shared" si="13"/>
        <v>0</v>
      </c>
      <c r="AO14" s="394">
        <f t="shared" si="14"/>
        <v>0</v>
      </c>
      <c r="AP14" s="392">
        <f t="shared" si="15"/>
        <v>0</v>
      </c>
      <c r="AQ14" s="99"/>
      <c r="AR14" s="161">
        <f t="shared" si="16"/>
        <v>192</v>
      </c>
      <c r="AS14" s="122">
        <f t="shared" si="17"/>
        <v>0</v>
      </c>
      <c r="AT14" s="161">
        <f t="shared" si="18"/>
        <v>0</v>
      </c>
      <c r="AU14" s="469">
        <f t="shared" si="19"/>
        <v>0</v>
      </c>
      <c r="AV14" s="168">
        <f t="shared" si="20"/>
        <v>0</v>
      </c>
      <c r="AW14" s="470">
        <f t="shared" si="21"/>
        <v>0</v>
      </c>
      <c r="AX14" s="164"/>
      <c r="AY14" s="122">
        <f t="shared" si="22"/>
        <v>128</v>
      </c>
      <c r="AZ14" s="122">
        <f t="shared" si="23"/>
        <v>0</v>
      </c>
      <c r="BA14" s="122">
        <f t="shared" si="24"/>
        <v>128</v>
      </c>
      <c r="BB14" s="122">
        <f t="shared" si="25"/>
        <v>0</v>
      </c>
      <c r="BC14" s="122">
        <f t="shared" si="26"/>
        <v>0</v>
      </c>
      <c r="BD14" s="469">
        <f t="shared" si="27"/>
        <v>0</v>
      </c>
      <c r="BE14" s="168">
        <f t="shared" si="28"/>
        <v>0</v>
      </c>
      <c r="BF14" s="470">
        <f t="shared" si="29"/>
        <v>0</v>
      </c>
      <c r="BG14" s="168">
        <f t="shared" si="30"/>
        <v>0</v>
      </c>
      <c r="BH14" s="168">
        <f t="shared" si="31"/>
        <v>0</v>
      </c>
      <c r="BI14" s="168">
        <f t="shared" si="32"/>
        <v>0</v>
      </c>
      <c r="BJ14" s="139"/>
      <c r="BL14" s="422">
        <f t="shared" si="33"/>
        <v>0</v>
      </c>
      <c r="BM14" s="423">
        <f t="shared" si="34"/>
        <v>0</v>
      </c>
      <c r="BN14" s="424">
        <f t="shared" si="35"/>
        <v>0</v>
      </c>
      <c r="BO14" s="425"/>
      <c r="BP14" s="422">
        <f t="shared" si="36"/>
        <v>0</v>
      </c>
      <c r="BQ14" s="423">
        <f t="shared" si="37"/>
        <v>0</v>
      </c>
      <c r="BR14" s="424">
        <f t="shared" si="38"/>
        <v>0</v>
      </c>
      <c r="BS14" s="423"/>
      <c r="BT14" s="422">
        <f t="shared" si="39"/>
        <v>0</v>
      </c>
      <c r="BU14" s="423">
        <f t="shared" si="40"/>
        <v>0</v>
      </c>
      <c r="BV14" s="424">
        <f t="shared" si="41"/>
        <v>0</v>
      </c>
    </row>
    <row r="15" spans="1:74" ht="41.25" customHeight="1">
      <c r="A15" s="248" t="s">
        <v>75</v>
      </c>
      <c r="B15" s="19">
        <v>1</v>
      </c>
      <c r="C15" s="19">
        <v>0.1</v>
      </c>
      <c r="D15" s="19">
        <v>1</v>
      </c>
      <c r="E15" s="19">
        <v>6</v>
      </c>
      <c r="F15" s="19">
        <v>1</v>
      </c>
      <c r="G15" s="19">
        <v>6</v>
      </c>
      <c r="H15" s="19"/>
      <c r="I15" s="94"/>
      <c r="J15" s="175"/>
      <c r="K15" s="20">
        <f>IF(J15*(L15+M15)&gt;0,"Error!","")</f>
      </c>
      <c r="L15" s="19">
        <v>256</v>
      </c>
      <c r="M15" s="94">
        <v>10</v>
      </c>
      <c r="N15" s="19"/>
      <c r="O15" s="20">
        <f>IF(N15*(P15+Q15)&gt;0,"Error!","")</f>
      </c>
      <c r="P15" s="22">
        <v>256</v>
      </c>
      <c r="Q15" s="22">
        <v>10</v>
      </c>
      <c r="R15" s="23">
        <v>1</v>
      </c>
      <c r="S15" s="158"/>
      <c r="T15" s="332" t="s">
        <v>270</v>
      </c>
      <c r="U15" s="175"/>
      <c r="V15" s="175"/>
      <c r="W15" s="188">
        <f t="shared" si="1"/>
        <v>42.666666666666664</v>
      </c>
      <c r="X15" s="95">
        <f t="shared" si="2"/>
        <v>25.600000000000005</v>
      </c>
      <c r="Y15" s="433"/>
      <c r="Z15" s="21">
        <f t="shared" si="3"/>
        <v>42.666666666666664</v>
      </c>
      <c r="AA15" s="24">
        <f t="shared" si="4"/>
        <v>25.600000000000005</v>
      </c>
      <c r="AB15" s="21">
        <f t="shared" si="5"/>
        <v>42.666666666666664</v>
      </c>
      <c r="AC15" s="24">
        <f t="shared" si="6"/>
        <v>25.600000000000005</v>
      </c>
      <c r="AD15" s="139"/>
      <c r="AE15" s="391">
        <f t="shared" si="7"/>
        <v>25.600000000000005</v>
      </c>
      <c r="AF15" s="392">
        <f t="shared" si="8"/>
        <v>281.6000000000001</v>
      </c>
      <c r="AG15" s="393"/>
      <c r="AH15" s="391">
        <f t="shared" si="9"/>
        <v>17.06666666666667</v>
      </c>
      <c r="AI15" s="392">
        <f t="shared" si="10"/>
        <v>187.73333333333338</v>
      </c>
      <c r="AJ15" s="391"/>
      <c r="AK15" s="394">
        <f t="shared" si="11"/>
        <v>17.06666666666667</v>
      </c>
      <c r="AL15" s="392">
        <f t="shared" si="12"/>
        <v>187.73333333333338</v>
      </c>
      <c r="AM15" s="391"/>
      <c r="AN15" s="394">
        <f t="shared" si="13"/>
        <v>42.666666666666664</v>
      </c>
      <c r="AO15" s="394">
        <f t="shared" si="14"/>
        <v>28.444444444444443</v>
      </c>
      <c r="AP15" s="392">
        <f t="shared" si="15"/>
        <v>28.444444444444443</v>
      </c>
      <c r="AQ15" s="99"/>
      <c r="AR15" s="161">
        <f t="shared" si="16"/>
        <v>4.2666666666666675</v>
      </c>
      <c r="AS15" s="122">
        <f t="shared" si="17"/>
        <v>42.666666666666664</v>
      </c>
      <c r="AT15" s="161">
        <f t="shared" si="18"/>
        <v>0</v>
      </c>
      <c r="AU15" s="469">
        <f t="shared" si="19"/>
        <v>0</v>
      </c>
      <c r="AV15" s="168">
        <f t="shared" si="20"/>
        <v>25.600000000000005</v>
      </c>
      <c r="AW15" s="470">
        <f t="shared" si="21"/>
        <v>256.00000000000006</v>
      </c>
      <c r="AX15" s="164"/>
      <c r="AY15" s="122">
        <f t="shared" si="22"/>
        <v>2.844444444444445</v>
      </c>
      <c r="AZ15" s="122">
        <f t="shared" si="23"/>
        <v>28.444444444444443</v>
      </c>
      <c r="BA15" s="122">
        <f t="shared" si="24"/>
        <v>0</v>
      </c>
      <c r="BB15" s="122">
        <f t="shared" si="25"/>
        <v>0</v>
      </c>
      <c r="BC15" s="122">
        <f t="shared" si="26"/>
        <v>0</v>
      </c>
      <c r="BD15" s="469">
        <f t="shared" si="27"/>
        <v>0</v>
      </c>
      <c r="BE15" s="168">
        <f t="shared" si="28"/>
        <v>17.06666666666667</v>
      </c>
      <c r="BF15" s="470">
        <f t="shared" si="29"/>
        <v>170.6666666666667</v>
      </c>
      <c r="BG15" s="168">
        <f t="shared" si="30"/>
        <v>0</v>
      </c>
      <c r="BH15" s="168">
        <f t="shared" si="31"/>
        <v>17.06666666666667</v>
      </c>
      <c r="BI15" s="168">
        <f t="shared" si="32"/>
        <v>170.6666666666667</v>
      </c>
      <c r="BJ15" s="139"/>
      <c r="BL15" s="422">
        <f t="shared" si="33"/>
        <v>42.666666666666664</v>
      </c>
      <c r="BM15" s="423">
        <f t="shared" si="34"/>
        <v>25.600000000000005</v>
      </c>
      <c r="BN15" s="424">
        <f t="shared" si="35"/>
        <v>51.20000000000001</v>
      </c>
      <c r="BO15" s="425"/>
      <c r="BP15" s="422">
        <f t="shared" si="36"/>
        <v>42.666666666666664</v>
      </c>
      <c r="BQ15" s="423">
        <f t="shared" si="37"/>
        <v>25.600000000000005</v>
      </c>
      <c r="BR15" s="424">
        <f t="shared" si="38"/>
        <v>51.20000000000001</v>
      </c>
      <c r="BS15" s="423"/>
      <c r="BT15" s="422">
        <f t="shared" si="39"/>
        <v>42.666666666666664</v>
      </c>
      <c r="BU15" s="423">
        <f t="shared" si="40"/>
        <v>25.600000000000005</v>
      </c>
      <c r="BV15" s="424">
        <f t="shared" si="41"/>
        <v>51.20000000000001</v>
      </c>
    </row>
    <row r="16" spans="1:74" ht="41.25" customHeight="1">
      <c r="A16" s="250" t="s">
        <v>80</v>
      </c>
      <c r="B16" s="19">
        <v>1</v>
      </c>
      <c r="C16" s="19">
        <v>1</v>
      </c>
      <c r="D16" s="19">
        <v>5</v>
      </c>
      <c r="E16" s="19">
        <v>5</v>
      </c>
      <c r="F16" s="19">
        <v>5</v>
      </c>
      <c r="G16" s="19"/>
      <c r="H16" s="19">
        <v>1</v>
      </c>
      <c r="I16" s="94"/>
      <c r="J16" s="175">
        <v>2000000</v>
      </c>
      <c r="K16" s="20"/>
      <c r="L16" s="19"/>
      <c r="M16" s="94"/>
      <c r="N16" s="19">
        <v>2000000</v>
      </c>
      <c r="O16" s="20"/>
      <c r="P16" s="22"/>
      <c r="Q16" s="22"/>
      <c r="R16" s="97">
        <v>2</v>
      </c>
      <c r="S16" s="194"/>
      <c r="T16" s="94" t="s">
        <v>270</v>
      </c>
      <c r="U16" s="94"/>
      <c r="V16" s="94"/>
      <c r="W16" s="191">
        <f t="shared" si="1"/>
        <v>22.22222222222222</v>
      </c>
      <c r="X16" s="95">
        <f t="shared" si="2"/>
        <v>22.22222222222222</v>
      </c>
      <c r="Y16" s="433"/>
      <c r="Z16" s="185">
        <f t="shared" si="3"/>
        <v>22.22222222222222</v>
      </c>
      <c r="AA16" s="96">
        <f t="shared" si="4"/>
        <v>0</v>
      </c>
      <c r="AB16" s="96">
        <f t="shared" si="5"/>
        <v>8.88888888888889</v>
      </c>
      <c r="AC16" s="95">
        <f t="shared" si="6"/>
        <v>0</v>
      </c>
      <c r="AD16" s="139"/>
      <c r="AE16" s="391">
        <f t="shared" si="7"/>
        <v>22.22222222222222</v>
      </c>
      <c r="AF16" s="392">
        <f t="shared" si="8"/>
        <v>244.44444444444443</v>
      </c>
      <c r="AG16" s="393"/>
      <c r="AH16" s="391">
        <f t="shared" si="9"/>
        <v>0</v>
      </c>
      <c r="AI16" s="392">
        <f t="shared" si="10"/>
        <v>0</v>
      </c>
      <c r="AJ16" s="392"/>
      <c r="AK16" s="391">
        <f t="shared" si="11"/>
        <v>0</v>
      </c>
      <c r="AL16" s="392">
        <f t="shared" si="12"/>
        <v>0</v>
      </c>
      <c r="AM16" s="392"/>
      <c r="AN16" s="394">
        <f>IF(T16="s",W16/$AO$59,IF(T16="i",W16/$AO$59,0))</f>
        <v>22.22222222222222</v>
      </c>
      <c r="AO16" s="394">
        <f t="shared" si="14"/>
        <v>14.814814814814815</v>
      </c>
      <c r="AP16" s="392">
        <f t="shared" si="15"/>
        <v>5.9259259259259265</v>
      </c>
      <c r="AQ16" s="99"/>
      <c r="AR16" s="164"/>
      <c r="AS16" s="162"/>
      <c r="AT16" s="164"/>
      <c r="AU16" s="122">
        <f>IF(T16="s",X16/$AO$59,0)</f>
        <v>0</v>
      </c>
      <c r="AV16" s="123">
        <f>IF(T16="i",X16/$AO$60,0)</f>
        <v>22.22222222222222</v>
      </c>
      <c r="AW16" s="124">
        <f>IF(T16="i",(X16/$AO$61),0)</f>
        <v>222.2222222222222</v>
      </c>
      <c r="AX16" s="195"/>
      <c r="AY16" s="196"/>
      <c r="AZ16" s="196"/>
      <c r="BA16" s="196"/>
      <c r="BB16" s="196"/>
      <c r="BC16" s="196"/>
      <c r="BD16" s="122">
        <f>IF(T16="s",AC16/$AP$59,0)</f>
        <v>0</v>
      </c>
      <c r="BE16" s="123">
        <f>IF(T16="i",AC16/$AP$60,0)</f>
        <v>0</v>
      </c>
      <c r="BF16" s="124">
        <f>IF(T16="i",(AC16/$AP$61),0)</f>
        <v>0</v>
      </c>
      <c r="BG16" s="123">
        <f>IF($T16="s",$AA16/$AP$59,0)</f>
        <v>0</v>
      </c>
      <c r="BH16" s="123">
        <f>IF($T16="i",$AA16/$AP$60,0)</f>
        <v>0</v>
      </c>
      <c r="BI16" s="123">
        <f>IF($T16="i",$AA16/$AP$61,0)</f>
        <v>0</v>
      </c>
      <c r="BJ16" s="139"/>
      <c r="BL16" s="422">
        <f t="shared" si="33"/>
        <v>22.22222222222222</v>
      </c>
      <c r="BM16" s="423">
        <f t="shared" si="34"/>
        <v>22.22222222222222</v>
      </c>
      <c r="BN16" s="424">
        <f t="shared" si="35"/>
        <v>44.44444444444444</v>
      </c>
      <c r="BO16" s="425"/>
      <c r="BP16" s="422">
        <f t="shared" si="36"/>
        <v>8.88888888888889</v>
      </c>
      <c r="BQ16" s="423">
        <f t="shared" si="37"/>
        <v>0</v>
      </c>
      <c r="BR16" s="424">
        <f t="shared" si="38"/>
        <v>0</v>
      </c>
      <c r="BS16" s="423"/>
      <c r="BT16" s="422">
        <f t="shared" si="39"/>
        <v>22.22222222222222</v>
      </c>
      <c r="BU16" s="423">
        <f t="shared" si="40"/>
        <v>0</v>
      </c>
      <c r="BV16" s="424">
        <f t="shared" si="41"/>
        <v>0</v>
      </c>
    </row>
    <row r="17" spans="1:74" ht="41.25" customHeight="1">
      <c r="A17" s="251" t="s">
        <v>82</v>
      </c>
      <c r="B17" s="19">
        <v>2</v>
      </c>
      <c r="C17" s="19">
        <v>1</v>
      </c>
      <c r="D17" s="19"/>
      <c r="E17" s="19"/>
      <c r="F17" s="19">
        <v>500</v>
      </c>
      <c r="G17" s="19">
        <v>2000</v>
      </c>
      <c r="H17" s="19">
        <v>2</v>
      </c>
      <c r="I17" s="94">
        <v>2</v>
      </c>
      <c r="J17" s="175"/>
      <c r="K17" s="20">
        <f>IF(J17*(L17+M17)&gt;0,"Error!","")</f>
      </c>
      <c r="L17" s="19"/>
      <c r="M17" s="94"/>
      <c r="N17" s="19">
        <v>50000</v>
      </c>
      <c r="O17" s="20">
        <f>IF(N17*(P17+Q17)&gt;0,"Error!","")</f>
      </c>
      <c r="P17" s="22"/>
      <c r="Q17" s="22"/>
      <c r="R17" s="23">
        <v>2</v>
      </c>
      <c r="S17" s="158"/>
      <c r="T17" s="332" t="s">
        <v>269</v>
      </c>
      <c r="U17" s="175"/>
      <c r="V17" s="175"/>
      <c r="W17" s="188">
        <f t="shared" si="1"/>
        <v>0</v>
      </c>
      <c r="X17" s="95">
        <f t="shared" si="2"/>
        <v>0</v>
      </c>
      <c r="Y17" s="433"/>
      <c r="Z17" s="21">
        <f t="shared" si="3"/>
        <v>111.11111111111111</v>
      </c>
      <c r="AA17" s="24">
        <f t="shared" si="4"/>
        <v>444.44444444444446</v>
      </c>
      <c r="AB17" s="21">
        <f t="shared" si="5"/>
        <v>0.8888888888888888</v>
      </c>
      <c r="AC17" s="24">
        <f t="shared" si="6"/>
        <v>0.8888888888888888</v>
      </c>
      <c r="AD17" s="139"/>
      <c r="AE17" s="391">
        <f t="shared" si="7"/>
        <v>0</v>
      </c>
      <c r="AF17" s="392">
        <f t="shared" si="8"/>
        <v>0</v>
      </c>
      <c r="AG17" s="393"/>
      <c r="AH17" s="391">
        <f t="shared" si="9"/>
        <v>0.5925925925925926</v>
      </c>
      <c r="AI17" s="392">
        <f t="shared" si="10"/>
        <v>0.5925925925925926</v>
      </c>
      <c r="AJ17" s="391"/>
      <c r="AK17" s="394">
        <f t="shared" si="11"/>
        <v>296.2962962962963</v>
      </c>
      <c r="AL17" s="392">
        <f t="shared" si="12"/>
        <v>296.2962962962963</v>
      </c>
      <c r="AM17" s="391"/>
      <c r="AN17" s="394">
        <f>IF(T17="s",W17/$AO$59,IF(T17="i",W17/$AO$59,0))</f>
        <v>0</v>
      </c>
      <c r="AO17" s="394">
        <f t="shared" si="14"/>
        <v>74.07407407407408</v>
      </c>
      <c r="AP17" s="392">
        <f t="shared" si="15"/>
        <v>0.5925925925925926</v>
      </c>
      <c r="AQ17" s="99"/>
      <c r="AR17" s="160"/>
      <c r="AS17" s="196"/>
      <c r="AT17" s="164"/>
      <c r="AU17" s="122">
        <f>IF(T17="s",X17/$AO$59,0)</f>
        <v>0</v>
      </c>
      <c r="AV17" s="123">
        <f>IF(T17="i",X17/$AO$60,0)</f>
        <v>0</v>
      </c>
      <c r="AW17" s="124">
        <f>IF(T17="i",(X17/$AO$61),0)</f>
        <v>0</v>
      </c>
      <c r="AX17" s="164"/>
      <c r="AY17" s="196"/>
      <c r="AZ17" s="196"/>
      <c r="BA17" s="196"/>
      <c r="BB17" s="196"/>
      <c r="BC17" s="196"/>
      <c r="BD17" s="122">
        <f>IF(T17="s",AC17/$AP$59,0)</f>
        <v>0.5925925925925926</v>
      </c>
      <c r="BE17" s="123">
        <f>IF(T17="i",AC17/$AP$60,0)</f>
        <v>0</v>
      </c>
      <c r="BF17" s="124">
        <f>IF(T17="i",(AC17/$AP$61),0)</f>
        <v>0</v>
      </c>
      <c r="BG17" s="123">
        <f>IF($T17="s",$AA17/$AP$59,0)</f>
        <v>296.2962962962963</v>
      </c>
      <c r="BH17" s="123">
        <f>IF($T17="i",$AA17/$AP$60,0)</f>
        <v>0</v>
      </c>
      <c r="BI17" s="123">
        <f>IF($T17="i",$AA17/$AP$61,0)</f>
        <v>0</v>
      </c>
      <c r="BJ17" s="139"/>
      <c r="BL17" s="422">
        <f t="shared" si="33"/>
        <v>0</v>
      </c>
      <c r="BM17" s="423">
        <f t="shared" si="34"/>
        <v>0</v>
      </c>
      <c r="BN17" s="424">
        <f t="shared" si="35"/>
        <v>0</v>
      </c>
      <c r="BO17" s="425"/>
      <c r="BP17" s="422">
        <f t="shared" si="36"/>
        <v>0.8888888888888888</v>
      </c>
      <c r="BQ17" s="423">
        <f t="shared" si="37"/>
        <v>0.8888888888888888</v>
      </c>
      <c r="BR17" s="424">
        <f t="shared" si="38"/>
        <v>0.8888888888888888</v>
      </c>
      <c r="BS17" s="423"/>
      <c r="BT17" s="422">
        <f t="shared" si="39"/>
        <v>111.11111111111111</v>
      </c>
      <c r="BU17" s="423">
        <f t="shared" si="40"/>
        <v>444.44444444444446</v>
      </c>
      <c r="BV17" s="424">
        <f t="shared" si="41"/>
        <v>444.44444444444446</v>
      </c>
    </row>
    <row r="18" spans="1:74" ht="41.25" customHeight="1">
      <c r="A18" s="252" t="s">
        <v>85</v>
      </c>
      <c r="B18" s="19">
        <v>2</v>
      </c>
      <c r="C18" s="19">
        <v>1</v>
      </c>
      <c r="D18" s="19"/>
      <c r="E18" s="19"/>
      <c r="F18" s="19">
        <v>500</v>
      </c>
      <c r="G18" s="19">
        <v>2000</v>
      </c>
      <c r="H18" s="19">
        <v>10</v>
      </c>
      <c r="I18" s="94">
        <v>10</v>
      </c>
      <c r="J18" s="175"/>
      <c r="K18" s="20">
        <f>IF(J18*(L18+M18)&gt;0,"Error!","")</f>
      </c>
      <c r="L18" s="19"/>
      <c r="M18" s="94"/>
      <c r="N18" s="19">
        <v>50000</v>
      </c>
      <c r="O18" s="20">
        <f>IF(N18*(P18+Q18)&gt;0,"Error!","")</f>
      </c>
      <c r="P18" s="22"/>
      <c r="Q18" s="22"/>
      <c r="R18" s="23">
        <v>2</v>
      </c>
      <c r="S18" s="158"/>
      <c r="T18" s="332" t="s">
        <v>269</v>
      </c>
      <c r="U18" s="175"/>
      <c r="V18" s="175"/>
      <c r="W18" s="188">
        <f t="shared" si="1"/>
        <v>0</v>
      </c>
      <c r="X18" s="95">
        <f t="shared" si="2"/>
        <v>0</v>
      </c>
      <c r="Y18" s="433"/>
      <c r="Z18" s="21">
        <f t="shared" si="3"/>
        <v>111.11111111111111</v>
      </c>
      <c r="AA18" s="24">
        <f t="shared" si="4"/>
        <v>444.44444444444446</v>
      </c>
      <c r="AB18" s="21">
        <f t="shared" si="5"/>
        <v>4.444444444444445</v>
      </c>
      <c r="AC18" s="24">
        <f t="shared" si="6"/>
        <v>4.444444444444445</v>
      </c>
      <c r="AD18" s="139"/>
      <c r="AE18" s="391">
        <f t="shared" si="7"/>
        <v>0</v>
      </c>
      <c r="AF18" s="392">
        <f t="shared" si="8"/>
        <v>0</v>
      </c>
      <c r="AG18" s="393"/>
      <c r="AH18" s="391">
        <f t="shared" si="9"/>
        <v>2.9629629629629632</v>
      </c>
      <c r="AI18" s="392">
        <f t="shared" si="10"/>
        <v>2.9629629629629632</v>
      </c>
      <c r="AJ18" s="391"/>
      <c r="AK18" s="394">
        <f t="shared" si="11"/>
        <v>296.2962962962963</v>
      </c>
      <c r="AL18" s="392">
        <f t="shared" si="12"/>
        <v>296.2962962962963</v>
      </c>
      <c r="AM18" s="391"/>
      <c r="AN18" s="394">
        <f>IF(T18="s",W18/$AO$59,IF(T18="i",W18/$AO$59,0))</f>
        <v>0</v>
      </c>
      <c r="AO18" s="394">
        <f t="shared" si="14"/>
        <v>74.07407407407408</v>
      </c>
      <c r="AP18" s="392">
        <f t="shared" si="15"/>
        <v>2.9629629629629632</v>
      </c>
      <c r="AQ18" s="99"/>
      <c r="AR18" s="160"/>
      <c r="AS18" s="196"/>
      <c r="AT18" s="164"/>
      <c r="AU18" s="122">
        <f>IF(T18="s",X18/$AO$59,0)</f>
        <v>0</v>
      </c>
      <c r="AV18" s="123">
        <f>IF(T18="i",X18/$AO$60,0)</f>
        <v>0</v>
      </c>
      <c r="AW18" s="124">
        <f>IF(T18="i",(X18/$AO$61),0)</f>
        <v>0</v>
      </c>
      <c r="AX18" s="164"/>
      <c r="AY18" s="196"/>
      <c r="AZ18" s="196"/>
      <c r="BA18" s="196"/>
      <c r="BB18" s="196"/>
      <c r="BC18" s="196"/>
      <c r="BD18" s="122">
        <f>IF(T18="s",AC18/$AP$59,0)</f>
        <v>2.9629629629629632</v>
      </c>
      <c r="BE18" s="123">
        <f>IF(T18="i",AC18/$AP$60,0)</f>
        <v>0</v>
      </c>
      <c r="BF18" s="124">
        <f>IF(T18="i",(AC18/$AP$61),0)</f>
        <v>0</v>
      </c>
      <c r="BG18" s="123">
        <f>IF($T18="s",$AA18/$AP$59,0)</f>
        <v>296.2962962962963</v>
      </c>
      <c r="BH18" s="123">
        <f>IF($T18="i",$AA18/$AP$60,0)</f>
        <v>0</v>
      </c>
      <c r="BI18" s="123">
        <f>IF($T18="i",$AA18/$AP$61,0)</f>
        <v>0</v>
      </c>
      <c r="BJ18" s="139"/>
      <c r="BL18" s="422">
        <f t="shared" si="33"/>
        <v>0</v>
      </c>
      <c r="BM18" s="423">
        <f t="shared" si="34"/>
        <v>0</v>
      </c>
      <c r="BN18" s="424">
        <f t="shared" si="35"/>
        <v>0</v>
      </c>
      <c r="BO18" s="425"/>
      <c r="BP18" s="422">
        <f t="shared" si="36"/>
        <v>4.444444444444445</v>
      </c>
      <c r="BQ18" s="423">
        <f t="shared" si="37"/>
        <v>4.444444444444445</v>
      </c>
      <c r="BR18" s="424">
        <f t="shared" si="38"/>
        <v>4.444444444444445</v>
      </c>
      <c r="BS18" s="423"/>
      <c r="BT18" s="422">
        <f t="shared" si="39"/>
        <v>111.11111111111111</v>
      </c>
      <c r="BU18" s="423">
        <f t="shared" si="40"/>
        <v>444.44444444444446</v>
      </c>
      <c r="BV18" s="424">
        <f t="shared" si="41"/>
        <v>444.44444444444446</v>
      </c>
    </row>
    <row r="19" spans="1:76" s="30" customFormat="1" ht="27.75" customHeight="1">
      <c r="A19" s="249" t="s">
        <v>86</v>
      </c>
      <c r="B19" s="26"/>
      <c r="C19" s="26"/>
      <c r="D19" s="26"/>
      <c r="E19" s="26"/>
      <c r="F19" s="26"/>
      <c r="G19" s="26"/>
      <c r="H19" s="26"/>
      <c r="I19" s="177"/>
      <c r="J19" s="176"/>
      <c r="K19" s="26"/>
      <c r="L19" s="26"/>
      <c r="M19" s="177"/>
      <c r="N19" s="26"/>
      <c r="O19" s="26"/>
      <c r="P19" s="28"/>
      <c r="Q19" s="28"/>
      <c r="R19" s="29"/>
      <c r="S19" s="114"/>
      <c r="T19" s="333"/>
      <c r="U19" s="176"/>
      <c r="V19" s="176"/>
      <c r="W19" s="189"/>
      <c r="X19" s="177"/>
      <c r="Y19" s="434"/>
      <c r="Z19" s="27"/>
      <c r="AA19" s="29"/>
      <c r="AB19" s="27"/>
      <c r="AC19" s="29"/>
      <c r="AD19" s="140"/>
      <c r="AE19" s="105"/>
      <c r="AF19" s="116"/>
      <c r="AG19" s="140"/>
      <c r="AH19" s="115"/>
      <c r="AI19" s="116"/>
      <c r="AJ19" s="115"/>
      <c r="AK19" s="114"/>
      <c r="AL19" s="116"/>
      <c r="AM19" s="115"/>
      <c r="AN19" s="104"/>
      <c r="AO19" s="104"/>
      <c r="AP19" s="106"/>
      <c r="AQ19" s="115"/>
      <c r="AR19" s="140"/>
      <c r="AS19" s="114"/>
      <c r="AT19" s="140"/>
      <c r="AU19" s="104"/>
      <c r="AV19" s="105"/>
      <c r="AW19" s="106"/>
      <c r="AX19" s="165"/>
      <c r="AY19" s="104"/>
      <c r="AZ19" s="104"/>
      <c r="BA19" s="104"/>
      <c r="BB19" s="104"/>
      <c r="BC19" s="104"/>
      <c r="BD19" s="104"/>
      <c r="BE19" s="105"/>
      <c r="BF19" s="106"/>
      <c r="BG19" s="105"/>
      <c r="BH19" s="105"/>
      <c r="BI19" s="105"/>
      <c r="BJ19" s="140"/>
      <c r="BL19" s="114"/>
      <c r="BM19" s="115"/>
      <c r="BN19" s="106"/>
      <c r="BO19" s="115"/>
      <c r="BP19" s="114"/>
      <c r="BQ19" s="115"/>
      <c r="BR19" s="106"/>
      <c r="BS19" s="105"/>
      <c r="BT19" s="104"/>
      <c r="BU19" s="105"/>
      <c r="BV19" s="106"/>
      <c r="BW19" s="341"/>
      <c r="BX19" s="341"/>
    </row>
    <row r="20" spans="1:74" ht="40.5" customHeight="1">
      <c r="A20" s="248" t="s">
        <v>87</v>
      </c>
      <c r="B20" s="19">
        <v>2</v>
      </c>
      <c r="C20" s="19">
        <v>0.2</v>
      </c>
      <c r="D20" s="19">
        <v>500</v>
      </c>
      <c r="E20" s="19">
        <v>2000</v>
      </c>
      <c r="F20" s="19">
        <v>500</v>
      </c>
      <c r="G20" s="19">
        <v>2000</v>
      </c>
      <c r="H20" s="19"/>
      <c r="I20" s="94"/>
      <c r="J20" s="175">
        <v>5000</v>
      </c>
      <c r="K20" s="20">
        <f>IF(J20*(L20+M20)&gt;0,"Error!","")</f>
      </c>
      <c r="L20" s="19"/>
      <c r="M20" s="94"/>
      <c r="N20" s="19">
        <v>5000</v>
      </c>
      <c r="O20" s="20">
        <f>IF(N20*(P20+Q20)&gt;0,"Error!","")</f>
      </c>
      <c r="P20" s="22"/>
      <c r="Q20" s="22"/>
      <c r="R20" s="23"/>
      <c r="S20" s="158"/>
      <c r="T20" s="332" t="s">
        <v>269</v>
      </c>
      <c r="U20" s="175"/>
      <c r="V20" s="175"/>
      <c r="W20" s="188">
        <f>(8*$B20*$D20*$J20)/(3600*1000)+($B20*$D20*$L20*$M20/60)</f>
        <v>11.11111111111111</v>
      </c>
      <c r="X20" s="95">
        <f>(8*$B20*$C20*$E20*$J20)/(3600*1000)+($B20*$C20*$E20*$L20*$M20/60)</f>
        <v>8.88888888888889</v>
      </c>
      <c r="Y20" s="433"/>
      <c r="Z20" s="21">
        <f>(8*$B20*$F20*$N20)/(3600*1000)+($B20*$F20*$P20*$Q20/60)</f>
        <v>11.11111111111111</v>
      </c>
      <c r="AA20" s="24">
        <f>(8*$B20*$C20*$G20*$N20)/(3600*1000)+($B20*$C20*$G20*$P20*$Q20/60)</f>
        <v>8.88888888888889</v>
      </c>
      <c r="AB20" s="21">
        <f>IF($H20=0,Z20,(8*$B20*$H20*$N20*$R20)/(3600*1000)+($B20*$H20*$P20*$Q20*$R20/60))</f>
        <v>11.11111111111111</v>
      </c>
      <c r="AC20" s="24">
        <f>IF($I20=0,AA20,(8*$B20*$C20*$I20*$N20*$R20)/(3600*1000)+($B20*$C20*$I20*$P20*$Q20*$R20/60))</f>
        <v>8.88888888888889</v>
      </c>
      <c r="AD20" s="139"/>
      <c r="AE20" s="391">
        <f>AU20+AV20</f>
        <v>8.88888888888889</v>
      </c>
      <c r="AF20" s="392">
        <f>AU20+AV20+AW20</f>
        <v>8.88888888888889</v>
      </c>
      <c r="AG20" s="393"/>
      <c r="AH20" s="391">
        <f>BD20+BE20</f>
        <v>5.9259259259259265</v>
      </c>
      <c r="AI20" s="392">
        <f>BD20+BE20+BF20</f>
        <v>5.9259259259259265</v>
      </c>
      <c r="AJ20" s="391"/>
      <c r="AK20" s="394">
        <f>BG20+BH20</f>
        <v>5.9259259259259265</v>
      </c>
      <c r="AL20" s="392">
        <f>BG20+BH20+BI20</f>
        <v>5.9259259259259265</v>
      </c>
      <c r="AM20" s="391"/>
      <c r="AN20" s="394">
        <f>IF(T20="s",W20/$AO$59,IF(T20="i",W20/$AO$59,0))</f>
        <v>11.11111111111111</v>
      </c>
      <c r="AO20" s="394">
        <f>IF(T20="x",0,Z20/$AP$59)</f>
        <v>7.407407407407407</v>
      </c>
      <c r="AP20" s="392">
        <f>IF(T20="x",0,AB20/$AP$59)</f>
        <v>7.407407407407407</v>
      </c>
      <c r="AQ20" s="99"/>
      <c r="AR20" s="160"/>
      <c r="AS20" s="196"/>
      <c r="AT20" s="164"/>
      <c r="AU20" s="122">
        <f>IF(T20="s",X20/$AO$59,0)</f>
        <v>8.88888888888889</v>
      </c>
      <c r="AV20" s="123">
        <f>IF(T20="i",X20/$AO$60,0)</f>
        <v>0</v>
      </c>
      <c r="AW20" s="124">
        <f>IF(T20="i",(X20/$AO$61),0)</f>
        <v>0</v>
      </c>
      <c r="AX20" s="164"/>
      <c r="AY20" s="196"/>
      <c r="AZ20" s="196"/>
      <c r="BA20" s="196"/>
      <c r="BB20" s="196"/>
      <c r="BC20" s="196"/>
      <c r="BD20" s="122">
        <f>IF(T20="s",AC20/$AP$59,0)</f>
        <v>5.9259259259259265</v>
      </c>
      <c r="BE20" s="123">
        <f>IF(T20="i",AC20/$AP$60,0)</f>
        <v>0</v>
      </c>
      <c r="BF20" s="124">
        <f>IF(T20="i",(AC20/$AP$61),0)</f>
        <v>0</v>
      </c>
      <c r="BG20" s="123">
        <f>IF($T20="s",$AA20/$AP$59,0)</f>
        <v>5.9259259259259265</v>
      </c>
      <c r="BH20" s="123">
        <f>IF($T20="i",$AA20/$AP$60,0)</f>
        <v>0</v>
      </c>
      <c r="BI20" s="123">
        <f>IF($T20="i",$AA20/$AP$61,0)</f>
        <v>0</v>
      </c>
      <c r="BJ20" s="139"/>
      <c r="BL20" s="422">
        <f>IF(T20="x",0,W20)</f>
        <v>11.11111111111111</v>
      </c>
      <c r="BM20" s="423">
        <f>IF(T20="x",0,X20)</f>
        <v>8.88888888888889</v>
      </c>
      <c r="BN20" s="424">
        <f>IF(T20="x",0,IF(T20="s",X20,2*X20))</f>
        <v>8.88888888888889</v>
      </c>
      <c r="BO20" s="425"/>
      <c r="BP20" s="422">
        <f>IF(T20="x",0,AB20)</f>
        <v>11.11111111111111</v>
      </c>
      <c r="BQ20" s="423">
        <f>IF(T20="x",0,AC20)</f>
        <v>8.88888888888889</v>
      </c>
      <c r="BR20" s="424">
        <f>IF(T20="x",0,IF(T20="s",AC20,2*AC20))</f>
        <v>8.88888888888889</v>
      </c>
      <c r="BS20" s="423"/>
      <c r="BT20" s="422">
        <f>IF(T20="x",0,Z20)</f>
        <v>11.11111111111111</v>
      </c>
      <c r="BU20" s="423">
        <f>IF(T20="x",0,AA20)</f>
        <v>8.88888888888889</v>
      </c>
      <c r="BV20" s="424">
        <f>IF(T20="x",0,IF(T20="s",AA20,2*AA20))</f>
        <v>8.88888888888889</v>
      </c>
    </row>
    <row r="21" spans="1:74" ht="40.5" customHeight="1">
      <c r="A21" s="248" t="s">
        <v>88</v>
      </c>
      <c r="B21" s="19">
        <v>5</v>
      </c>
      <c r="C21" s="19">
        <v>0.2</v>
      </c>
      <c r="D21" s="19">
        <v>50</v>
      </c>
      <c r="E21" s="19">
        <v>100</v>
      </c>
      <c r="F21" s="19">
        <v>50</v>
      </c>
      <c r="G21" s="19">
        <v>100</v>
      </c>
      <c r="H21" s="19"/>
      <c r="I21" s="94"/>
      <c r="J21" s="175">
        <v>100000</v>
      </c>
      <c r="K21" s="20">
        <f>IF(J21*(L21+M21)&gt;0,"Error!","")</f>
      </c>
      <c r="L21" s="19"/>
      <c r="M21" s="94"/>
      <c r="N21" s="19">
        <v>100000</v>
      </c>
      <c r="O21" s="20">
        <f>IF(N21*(P21+Q21)&gt;0,"Error!","")</f>
      </c>
      <c r="P21" s="22"/>
      <c r="Q21" s="22"/>
      <c r="R21" s="23"/>
      <c r="S21" s="158"/>
      <c r="T21" s="332" t="s">
        <v>269</v>
      </c>
      <c r="U21" s="175"/>
      <c r="V21" s="175"/>
      <c r="W21" s="188">
        <f>(8*$B21*$D21*$J21)/(3600*1000)+($B21*$D21*$L21*$M21/60)</f>
        <v>55.55555555555556</v>
      </c>
      <c r="X21" s="95">
        <f>(8*$B21*$C21*$E21*$J21)/(3600*1000)+($B21*$C21*$E21*$L21*$M21/60)</f>
        <v>22.22222222222222</v>
      </c>
      <c r="Y21" s="433"/>
      <c r="Z21" s="21">
        <f>(8*$B21*$F21*$N21)/(3600*1000)+($B21*$F21*$P21*$Q21/60)</f>
        <v>55.55555555555556</v>
      </c>
      <c r="AA21" s="24">
        <f>(8*$B21*$C21*$G21*$N21)/(3600*1000)+($B21*$C21*$G21*$P21*$Q21/60)</f>
        <v>22.22222222222222</v>
      </c>
      <c r="AB21" s="21">
        <f>IF($H21=0,Z21,(8*$B21*$H21*$N21*$R21)/(3600*1000)+($B21*$H21*$P21*$Q21*$R21/60))</f>
        <v>55.55555555555556</v>
      </c>
      <c r="AC21" s="24">
        <f>IF($I21=0,AA21,(8*$B21*$C21*$I21*$N21*$R21)/(3600*1000)+($B21*$C21*$I21*$P21*$Q21*$R21/60))</f>
        <v>22.22222222222222</v>
      </c>
      <c r="AD21" s="139"/>
      <c r="AE21" s="391">
        <f>AU21+AV21</f>
        <v>22.22222222222222</v>
      </c>
      <c r="AF21" s="392">
        <f>AU21+AV21+AW21</f>
        <v>22.22222222222222</v>
      </c>
      <c r="AG21" s="393"/>
      <c r="AH21" s="391">
        <f>BD21+BE21</f>
        <v>14.814814814814815</v>
      </c>
      <c r="AI21" s="392">
        <f>BD21+BE21+BF21</f>
        <v>14.814814814814815</v>
      </c>
      <c r="AJ21" s="391"/>
      <c r="AK21" s="394">
        <f>BG21+BH21</f>
        <v>14.814814814814815</v>
      </c>
      <c r="AL21" s="392">
        <f>BG21+BH21+BI21</f>
        <v>14.814814814814815</v>
      </c>
      <c r="AM21" s="391"/>
      <c r="AN21" s="394">
        <f>IF(T21="s",W21/$AO$59,IF(T21="i",W21/$AO$59,0))</f>
        <v>55.55555555555556</v>
      </c>
      <c r="AO21" s="394">
        <f>IF(T21="x",0,Z21/$AP$59)</f>
        <v>37.03703703703704</v>
      </c>
      <c r="AP21" s="392">
        <f>IF(T21="x",0,AB21/$AP$59)</f>
        <v>37.03703703703704</v>
      </c>
      <c r="AQ21" s="99"/>
      <c r="AR21" s="160"/>
      <c r="AS21" s="196"/>
      <c r="AT21" s="164"/>
      <c r="AU21" s="122">
        <f>IF(T21="s",X21/$AO$59,0)</f>
        <v>22.22222222222222</v>
      </c>
      <c r="AV21" s="123">
        <f>IF(T21="i",X21/$AO$60,0)</f>
        <v>0</v>
      </c>
      <c r="AW21" s="124">
        <f>IF(T21="i",(X21/$AO$61),0)</f>
        <v>0</v>
      </c>
      <c r="AX21" s="164"/>
      <c r="AY21" s="196"/>
      <c r="AZ21" s="196"/>
      <c r="BA21" s="196"/>
      <c r="BB21" s="196"/>
      <c r="BC21" s="196"/>
      <c r="BD21" s="122">
        <f>IF(T21="s",AC21/$AP$59,0)</f>
        <v>14.814814814814815</v>
      </c>
      <c r="BE21" s="123">
        <f>IF(T21="i",AC21/$AP$60,0)</f>
        <v>0</v>
      </c>
      <c r="BF21" s="124">
        <f>IF(T21="i",(AC21/$AP$61),0)</f>
        <v>0</v>
      </c>
      <c r="BG21" s="123">
        <f>IF($T21="s",$AA21/$AP$59,0)</f>
        <v>14.814814814814815</v>
      </c>
      <c r="BH21" s="123">
        <f>IF($T21="i",$AA21/$AP$60,0)</f>
        <v>0</v>
      </c>
      <c r="BI21" s="123">
        <f>IF($T21="i",$AA21/$AP$61,0)</f>
        <v>0</v>
      </c>
      <c r="BJ21" s="139"/>
      <c r="BL21" s="422">
        <f>IF(T21="x",0,W21)</f>
        <v>55.55555555555556</v>
      </c>
      <c r="BM21" s="423">
        <f>IF(T21="x",0,X21)</f>
        <v>22.22222222222222</v>
      </c>
      <c r="BN21" s="424">
        <f>IF(T21="x",0,IF(T21="s",X21,2*X21))</f>
        <v>22.22222222222222</v>
      </c>
      <c r="BO21" s="425"/>
      <c r="BP21" s="422">
        <f>IF(T21="x",0,AB21)</f>
        <v>55.55555555555556</v>
      </c>
      <c r="BQ21" s="423">
        <f>IF(T21="x",0,AC21)</f>
        <v>22.22222222222222</v>
      </c>
      <c r="BR21" s="424">
        <f>IF(T21="x",0,IF(T21="s",AC21,2*AC21))</f>
        <v>22.22222222222222</v>
      </c>
      <c r="BS21" s="423"/>
      <c r="BT21" s="422">
        <f>IF(T21="x",0,Z21)</f>
        <v>55.55555555555556</v>
      </c>
      <c r="BU21" s="423">
        <f>IF(T21="x",0,AA21)</f>
        <v>22.22222222222222</v>
      </c>
      <c r="BV21" s="424">
        <f>IF(T21="x",0,IF(T21="s",AA21,2*AA21))</f>
        <v>22.22222222222222</v>
      </c>
    </row>
    <row r="22" spans="1:76" s="30" customFormat="1" ht="38.25">
      <c r="A22" s="249" t="s">
        <v>90</v>
      </c>
      <c r="B22" s="26"/>
      <c r="C22" s="26"/>
      <c r="D22" s="26"/>
      <c r="E22" s="26"/>
      <c r="F22" s="26"/>
      <c r="G22" s="26"/>
      <c r="H22" s="26"/>
      <c r="I22" s="177"/>
      <c r="J22" s="176"/>
      <c r="K22" s="26"/>
      <c r="L22" s="26"/>
      <c r="M22" s="177"/>
      <c r="N22" s="26"/>
      <c r="O22" s="26"/>
      <c r="P22" s="28"/>
      <c r="Q22" s="28"/>
      <c r="R22" s="29"/>
      <c r="S22" s="114"/>
      <c r="T22" s="333"/>
      <c r="U22" s="176"/>
      <c r="V22" s="176"/>
      <c r="W22" s="189"/>
      <c r="X22" s="177"/>
      <c r="Y22" s="434"/>
      <c r="Z22" s="27"/>
      <c r="AA22" s="29"/>
      <c r="AB22" s="27"/>
      <c r="AC22" s="29"/>
      <c r="AD22" s="140"/>
      <c r="AE22" s="105"/>
      <c r="AF22" s="116"/>
      <c r="AG22" s="140"/>
      <c r="AH22" s="115"/>
      <c r="AI22" s="116"/>
      <c r="AJ22" s="115"/>
      <c r="AK22" s="114"/>
      <c r="AL22" s="116"/>
      <c r="AM22" s="115"/>
      <c r="AN22" s="104"/>
      <c r="AO22" s="104"/>
      <c r="AP22" s="106"/>
      <c r="AQ22" s="115"/>
      <c r="AR22" s="140"/>
      <c r="AS22" s="114"/>
      <c r="AT22" s="140"/>
      <c r="AU22" s="104"/>
      <c r="AV22" s="105"/>
      <c r="AW22" s="106"/>
      <c r="AX22" s="165"/>
      <c r="AY22" s="104"/>
      <c r="AZ22" s="104"/>
      <c r="BA22" s="104"/>
      <c r="BB22" s="104"/>
      <c r="BC22" s="104"/>
      <c r="BD22" s="104"/>
      <c r="BE22" s="105"/>
      <c r="BF22" s="106"/>
      <c r="BG22" s="105"/>
      <c r="BH22" s="105"/>
      <c r="BI22" s="105"/>
      <c r="BJ22" s="140"/>
      <c r="BL22" s="114"/>
      <c r="BM22" s="115"/>
      <c r="BN22" s="106"/>
      <c r="BO22" s="115"/>
      <c r="BP22" s="114"/>
      <c r="BQ22" s="115"/>
      <c r="BR22" s="106"/>
      <c r="BS22" s="105"/>
      <c r="BT22" s="104"/>
      <c r="BU22" s="105"/>
      <c r="BV22" s="106"/>
      <c r="BW22" s="341"/>
      <c r="BX22" s="341"/>
    </row>
    <row r="23" spans="1:74" ht="51">
      <c r="A23" s="252" t="s">
        <v>91</v>
      </c>
      <c r="B23" s="19">
        <v>2</v>
      </c>
      <c r="C23" s="19">
        <v>1</v>
      </c>
      <c r="D23" s="19"/>
      <c r="E23" s="19"/>
      <c r="F23" s="19">
        <v>500</v>
      </c>
      <c r="G23" s="19">
        <v>2000</v>
      </c>
      <c r="H23" s="19">
        <v>10</v>
      </c>
      <c r="I23" s="94">
        <v>20</v>
      </c>
      <c r="J23" s="175"/>
      <c r="K23" s="20">
        <f>IF(J23*(L23+M23)&gt;0,"Error!","")</f>
      </c>
      <c r="L23" s="19"/>
      <c r="M23" s="94"/>
      <c r="N23" s="19">
        <v>50000</v>
      </c>
      <c r="O23" s="20">
        <f>IF(N23*(P23+Q23)&gt;0,"Error!","")</f>
      </c>
      <c r="P23" s="22"/>
      <c r="Q23" s="22"/>
      <c r="R23" s="23">
        <v>2</v>
      </c>
      <c r="S23" s="158"/>
      <c r="T23" s="332" t="s">
        <v>270</v>
      </c>
      <c r="U23" s="175"/>
      <c r="V23" s="175"/>
      <c r="W23" s="188">
        <f>(8*$B23*$D23*$J23)/(3600*1000)+($B23*$D23*$L23*$M23/60)</f>
        <v>0</v>
      </c>
      <c r="X23" s="95">
        <f>(8*$B23*$C23*$E23*$J23)/(3600*1000)+($B23*$C23*$E23*$L23*$M23/60)</f>
        <v>0</v>
      </c>
      <c r="Y23" s="433"/>
      <c r="Z23" s="21">
        <f>(8*$B23*$F23*$N23)/(3600*1000)+($B23*$F23*$P23*$Q23/60)</f>
        <v>111.11111111111111</v>
      </c>
      <c r="AA23" s="24">
        <f>(8*$B23*$C23*$G23*$N23)/(3600*1000)+($B23*$C23*$G23*$P23*$Q23/60)</f>
        <v>444.44444444444446</v>
      </c>
      <c r="AB23" s="21">
        <f>IF($H23=0,Z23,(8*$B23*$H23*$N23*$R23)/(3600*1000)+($B23*$H23*$P23*$Q23*$R23/60))</f>
        <v>4.444444444444445</v>
      </c>
      <c r="AC23" s="24">
        <f>IF($I23=0,AA23,(8*$B23*$C23*$I23*$N23*$R23)/(3600*1000)+($B23*$C23*$I23*$P23*$Q23*$R23/60))</f>
        <v>8.88888888888889</v>
      </c>
      <c r="AD23" s="139"/>
      <c r="AE23" s="391">
        <f>AU23+AV23</f>
        <v>0</v>
      </c>
      <c r="AF23" s="392">
        <f>AU23+AV23+AW23</f>
        <v>0</v>
      </c>
      <c r="AG23" s="393"/>
      <c r="AH23" s="391">
        <f>BD23+BE23</f>
        <v>5.9259259259259265</v>
      </c>
      <c r="AI23" s="392">
        <f>BD23+BE23+BF23</f>
        <v>65.18518518518519</v>
      </c>
      <c r="AJ23" s="391"/>
      <c r="AK23" s="394">
        <f>BG23+BH23</f>
        <v>296.2962962962963</v>
      </c>
      <c r="AL23" s="392">
        <f>BG23+BH23+BI23</f>
        <v>3259.259259259259</v>
      </c>
      <c r="AM23" s="391"/>
      <c r="AN23" s="394">
        <f>IF(T23="s",W23/$AO$59,IF(T23="i",W23/$AO$59,0))</f>
        <v>0</v>
      </c>
      <c r="AO23" s="394">
        <f>IF(T23="x",0,Z23/$AP$59)</f>
        <v>74.07407407407408</v>
      </c>
      <c r="AP23" s="392">
        <f>IF(T23="x",0,AB23/$AP$59)</f>
        <v>2.9629629629629632</v>
      </c>
      <c r="AQ23" s="99"/>
      <c r="AR23" s="160"/>
      <c r="AS23" s="196"/>
      <c r="AT23" s="164"/>
      <c r="AU23" s="122">
        <f>IF(T23="s",X23/$AO$59,0)</f>
        <v>0</v>
      </c>
      <c r="AV23" s="123">
        <f>IF(T23="i",X23/$AO$60,0)</f>
        <v>0</v>
      </c>
      <c r="AW23" s="124">
        <f>IF(T23="i",(X23/$AO$61),0)</f>
        <v>0</v>
      </c>
      <c r="AX23" s="164"/>
      <c r="AY23" s="196"/>
      <c r="AZ23" s="196"/>
      <c r="BA23" s="196"/>
      <c r="BB23" s="196"/>
      <c r="BC23" s="196"/>
      <c r="BD23" s="122">
        <f>IF(T23="s",AC23/$AP$59,0)</f>
        <v>0</v>
      </c>
      <c r="BE23" s="123">
        <f>IF(T23="i",AC23/$AP$60,0)</f>
        <v>5.9259259259259265</v>
      </c>
      <c r="BF23" s="124">
        <f>IF(T23="i",(AC23/$AP$61),0)</f>
        <v>59.25925925925927</v>
      </c>
      <c r="BG23" s="123">
        <f>IF($T23="s",$AA23/$AP$59,0)</f>
        <v>0</v>
      </c>
      <c r="BH23" s="123">
        <f>IF($T23="i",$AA23/$AP$60,0)</f>
        <v>296.2962962962963</v>
      </c>
      <c r="BI23" s="123">
        <f>IF($T23="i",$AA23/$AP$61,0)</f>
        <v>2962.962962962963</v>
      </c>
      <c r="BJ23" s="139"/>
      <c r="BL23" s="422">
        <f>IF(T23="x",0,W23)</f>
        <v>0</v>
      </c>
      <c r="BM23" s="423">
        <f>IF(T23="x",0,X23)</f>
        <v>0</v>
      </c>
      <c r="BN23" s="424">
        <f>IF(T23="x",0,IF(T23="s",X23,2*X23))</f>
        <v>0</v>
      </c>
      <c r="BO23" s="425"/>
      <c r="BP23" s="422">
        <f>IF(T23="x",0,AB23)</f>
        <v>4.444444444444445</v>
      </c>
      <c r="BQ23" s="423">
        <f>IF(T23="x",0,AC23)</f>
        <v>8.88888888888889</v>
      </c>
      <c r="BR23" s="424">
        <f>IF(T23="x",0,IF(T23="s",AC23,2*AC23))</f>
        <v>17.77777777777778</v>
      </c>
      <c r="BS23" s="423"/>
      <c r="BT23" s="422">
        <f>IF(T23="x",0,Z23)</f>
        <v>111.11111111111111</v>
      </c>
      <c r="BU23" s="423">
        <f>IF(T23="x",0,AA23)</f>
        <v>444.44444444444446</v>
      </c>
      <c r="BV23" s="424">
        <f>IF(T23="x",0,IF(T23="s",AA23,2*AA23))</f>
        <v>888.8888888888889</v>
      </c>
    </row>
    <row r="24" spans="1:74" ht="44.25" customHeight="1">
      <c r="A24" s="248" t="s">
        <v>94</v>
      </c>
      <c r="B24" s="19">
        <v>1</v>
      </c>
      <c r="C24" s="19">
        <v>1</v>
      </c>
      <c r="D24" s="19"/>
      <c r="E24" s="19"/>
      <c r="F24" s="19">
        <v>300</v>
      </c>
      <c r="G24" s="19">
        <v>1200</v>
      </c>
      <c r="H24" s="19">
        <v>1</v>
      </c>
      <c r="I24" s="94">
        <v>1</v>
      </c>
      <c r="J24" s="175"/>
      <c r="K24" s="20">
        <f>IF(J24*(L24+M24)&gt;0,"Error!","")</f>
      </c>
      <c r="L24" s="19"/>
      <c r="M24" s="94"/>
      <c r="N24" s="19">
        <v>8000</v>
      </c>
      <c r="O24" s="20">
        <f>IF(N24*(P24+Q24)&gt;0,"Error!","")</f>
      </c>
      <c r="P24" s="22"/>
      <c r="Q24" s="22"/>
      <c r="R24" s="23">
        <v>2</v>
      </c>
      <c r="S24" s="158"/>
      <c r="T24" s="332" t="s">
        <v>269</v>
      </c>
      <c r="U24" s="175"/>
      <c r="V24" s="175"/>
      <c r="W24" s="188">
        <f>(8*$B24*$D24*$J24)/(3600*1000)+($B24*$D24*$L24*$M24/60)</f>
        <v>0</v>
      </c>
      <c r="X24" s="95">
        <f>(8*$B24*$C24*$E24*$J24)/(3600*1000)+($B24*$C24*$E24*$L24*$M24/60)</f>
        <v>0</v>
      </c>
      <c r="Y24" s="433"/>
      <c r="Z24" s="21">
        <f>(8*$B24*$F24*$N24)/(3600*1000)+($B24*$F24*$P24*$Q24/60)</f>
        <v>5.333333333333333</v>
      </c>
      <c r="AA24" s="24">
        <f>(8*$B24*$C24*$G24*$N24)/(3600*1000)+($B24*$C24*$G24*$P24*$Q24/60)</f>
        <v>21.333333333333332</v>
      </c>
      <c r="AB24" s="21">
        <f>IF($H24=0,Z24,(8*$B24*$H24*$N24*$R24)/(3600*1000)+($B24*$H24*$P24*$Q24*$R24/60))</f>
        <v>0.035555555555555556</v>
      </c>
      <c r="AC24" s="24">
        <f>IF($I24=0,AA24,(8*$B24*$C24*$I24*$N24*$R24)/(3600*1000)+($B24*$C24*$I24*$P24*$Q24*$R24/60))</f>
        <v>0.035555555555555556</v>
      </c>
      <c r="AD24" s="139"/>
      <c r="AE24" s="391">
        <f>AU24+AV24</f>
        <v>0</v>
      </c>
      <c r="AF24" s="392">
        <f>AU24+AV24+AW24</f>
        <v>0</v>
      </c>
      <c r="AG24" s="393"/>
      <c r="AH24" s="391">
        <f>BD24+BE24</f>
        <v>0.023703703703703703</v>
      </c>
      <c r="AI24" s="392">
        <f>BD24+BE24+BF24</f>
        <v>0.023703703703703703</v>
      </c>
      <c r="AJ24" s="391"/>
      <c r="AK24" s="394">
        <f>BG24+BH24</f>
        <v>14.222222222222221</v>
      </c>
      <c r="AL24" s="392">
        <f>BG24+BH24+BI24</f>
        <v>14.222222222222221</v>
      </c>
      <c r="AM24" s="391"/>
      <c r="AN24" s="394">
        <f>IF(T24="s",W24/$AO$59,IF(T24="i",W24/$AO$59,0))</f>
        <v>0</v>
      </c>
      <c r="AO24" s="394">
        <f>IF(T24="x",0,Z24/$AP$59)</f>
        <v>3.5555555555555554</v>
      </c>
      <c r="AP24" s="392">
        <f>IF(T24="x",0,AB24/$AP$59)</f>
        <v>0.023703703703703703</v>
      </c>
      <c r="AQ24" s="99"/>
      <c r="AR24" s="160"/>
      <c r="AS24" s="196"/>
      <c r="AT24" s="164"/>
      <c r="AU24" s="122">
        <f>IF(T24="s",X24/$AO$59,0)</f>
        <v>0</v>
      </c>
      <c r="AV24" s="123">
        <f>IF(T24="i",X24/$AO$60,0)</f>
        <v>0</v>
      </c>
      <c r="AW24" s="124">
        <f>IF(T24="i",(X24/$AO$61),0)</f>
        <v>0</v>
      </c>
      <c r="AX24" s="164"/>
      <c r="AY24" s="196"/>
      <c r="AZ24" s="196"/>
      <c r="BA24" s="196"/>
      <c r="BB24" s="196"/>
      <c r="BC24" s="196"/>
      <c r="BD24" s="122">
        <f>IF(T24="s",AC24/$AP$59,0)</f>
        <v>0.023703703703703703</v>
      </c>
      <c r="BE24" s="123">
        <f>IF(T24="i",AC24/$AP$60,0)</f>
        <v>0</v>
      </c>
      <c r="BF24" s="124">
        <f>IF(T24="i",(AC24/$AP$61),0)</f>
        <v>0</v>
      </c>
      <c r="BG24" s="123">
        <f>IF($T24="s",$AA24/$AP$59,0)</f>
        <v>14.222222222222221</v>
      </c>
      <c r="BH24" s="123">
        <f>IF($T24="i",$AA24/$AP$60,0)</f>
        <v>0</v>
      </c>
      <c r="BI24" s="123">
        <f>IF($T24="i",$AA24/$AP$61,0)</f>
        <v>0</v>
      </c>
      <c r="BJ24" s="139"/>
      <c r="BL24" s="422">
        <f>IF(T24="x",0,W24)</f>
        <v>0</v>
      </c>
      <c r="BM24" s="423">
        <f>IF(T24="x",0,X24)</f>
        <v>0</v>
      </c>
      <c r="BN24" s="424">
        <f>IF(T24="x",0,IF(T24="s",X24,2*X24))</f>
        <v>0</v>
      </c>
      <c r="BO24" s="425"/>
      <c r="BP24" s="422">
        <f>IF(T24="x",0,AB24)</f>
        <v>0.035555555555555556</v>
      </c>
      <c r="BQ24" s="423">
        <f>IF(T24="x",0,AC24)</f>
        <v>0.035555555555555556</v>
      </c>
      <c r="BR24" s="424">
        <f>IF(T24="x",0,IF(T24="s",AC24,2*AC24))</f>
        <v>0.035555555555555556</v>
      </c>
      <c r="BS24" s="423"/>
      <c r="BT24" s="422">
        <f>IF(T24="x",0,Z24)</f>
        <v>5.333333333333333</v>
      </c>
      <c r="BU24" s="423">
        <f>IF(T24="x",0,AA24)</f>
        <v>21.333333333333332</v>
      </c>
      <c r="BV24" s="424">
        <f>IF(T24="x",0,IF(T24="s",AA24,2*AA24))</f>
        <v>21.333333333333332</v>
      </c>
    </row>
    <row r="25" spans="1:74" ht="42.75" customHeight="1">
      <c r="A25" s="248" t="s">
        <v>97</v>
      </c>
      <c r="B25" s="19">
        <v>1</v>
      </c>
      <c r="C25" s="19">
        <v>2</v>
      </c>
      <c r="D25" s="19"/>
      <c r="E25" s="19"/>
      <c r="F25" s="19">
        <v>50</v>
      </c>
      <c r="G25" s="19">
        <v>200</v>
      </c>
      <c r="H25" s="19">
        <v>10</v>
      </c>
      <c r="I25" s="94">
        <v>20</v>
      </c>
      <c r="J25" s="175"/>
      <c r="K25" s="20">
        <f>IF(J25*(L25+M25)&gt;0,"Error!","")</f>
      </c>
      <c r="L25" s="19"/>
      <c r="M25" s="94"/>
      <c r="N25" s="19">
        <v>50000</v>
      </c>
      <c r="O25" s="20">
        <f>IF(N25*(P25+Q25)&gt;0,"Error!","")</f>
      </c>
      <c r="P25" s="22"/>
      <c r="Q25" s="22"/>
      <c r="R25" s="23">
        <v>2</v>
      </c>
      <c r="S25" s="158"/>
      <c r="T25" s="332" t="s">
        <v>269</v>
      </c>
      <c r="U25" s="175"/>
      <c r="V25" s="175"/>
      <c r="W25" s="188">
        <f>(8*$B25*$D25*$J25)/(3600*1000)+($B25*$D25*$L25*$M25/60)</f>
        <v>0</v>
      </c>
      <c r="X25" s="95">
        <f>(8*$B25*$C25*$E25*$J25)/(3600*1000)+($B25*$C25*$E25*$L25*$M25/60)</f>
        <v>0</v>
      </c>
      <c r="Y25" s="433"/>
      <c r="Z25" s="21">
        <f>(8*$B25*$F25*$N25)/(3600*1000)+($B25*$F25*$P25*$Q25/60)</f>
        <v>5.555555555555555</v>
      </c>
      <c r="AA25" s="24">
        <f>(8*$B25*$C25*$G25*$N25)/(3600*1000)+($B25*$C25*$G25*$P25*$Q25/60)</f>
        <v>44.44444444444444</v>
      </c>
      <c r="AB25" s="21">
        <f>IF($H25=0,Z25,(8*$B25*$H25*$N25*$R25)/(3600*1000)+($B25*$H25*$P25*$Q25*$R25/60))</f>
        <v>2.2222222222222223</v>
      </c>
      <c r="AC25" s="24">
        <f>IF($I25=0,AA25,(8*$B25*$C25*$I25*$N25*$R25)/(3600*1000)+($B25*$C25*$I25*$P25*$Q25*$R25/60))</f>
        <v>8.88888888888889</v>
      </c>
      <c r="AD25" s="139"/>
      <c r="AE25" s="391">
        <f>AU25+AV25</f>
        <v>0</v>
      </c>
      <c r="AF25" s="392">
        <f>AU25+AV25+AW25</f>
        <v>0</v>
      </c>
      <c r="AG25" s="393"/>
      <c r="AH25" s="391">
        <f>BD25+BE25</f>
        <v>5.9259259259259265</v>
      </c>
      <c r="AI25" s="392">
        <f>BD25+BE25+BF25</f>
        <v>5.9259259259259265</v>
      </c>
      <c r="AJ25" s="391"/>
      <c r="AK25" s="394">
        <f>BG25+BH25</f>
        <v>29.62962962962963</v>
      </c>
      <c r="AL25" s="392">
        <f>BG25+BH25+BI25</f>
        <v>29.62962962962963</v>
      </c>
      <c r="AM25" s="391"/>
      <c r="AN25" s="394">
        <f>IF(T25="s",W25/$AO$59,IF(T25="i",W25/$AO$59,0))</f>
        <v>0</v>
      </c>
      <c r="AO25" s="394">
        <f>IF(T25="x",0,Z25/$AP$59)</f>
        <v>3.7037037037037037</v>
      </c>
      <c r="AP25" s="392">
        <f>IF(T25="x",0,AB25/$AP$59)</f>
        <v>1.4814814814814816</v>
      </c>
      <c r="AQ25" s="99"/>
      <c r="AR25" s="160"/>
      <c r="AS25" s="196"/>
      <c r="AT25" s="164"/>
      <c r="AU25" s="122">
        <f>IF(T25="s",X25/$AO$59,0)</f>
        <v>0</v>
      </c>
      <c r="AV25" s="123">
        <f>IF(T25="i",X25/$AO$60,0)</f>
        <v>0</v>
      </c>
      <c r="AW25" s="124">
        <f>IF(T25="i",(X25/$AO$61),0)</f>
        <v>0</v>
      </c>
      <c r="AX25" s="164"/>
      <c r="AY25" s="196"/>
      <c r="AZ25" s="196"/>
      <c r="BA25" s="196"/>
      <c r="BB25" s="196"/>
      <c r="BC25" s="196"/>
      <c r="BD25" s="122">
        <f>IF(T25="s",AC25/$AP$59,0)</f>
        <v>5.9259259259259265</v>
      </c>
      <c r="BE25" s="123">
        <f>IF(T25="i",AC25/$AP$60,0)</f>
        <v>0</v>
      </c>
      <c r="BF25" s="124">
        <f>IF(T25="i",(AC25/$AP$61),0)</f>
        <v>0</v>
      </c>
      <c r="BG25" s="123">
        <f>IF($T25="s",$AA25/$AP$59,0)</f>
        <v>29.62962962962963</v>
      </c>
      <c r="BH25" s="123">
        <f>IF($T25="i",$AA25/$AP$60,0)</f>
        <v>0</v>
      </c>
      <c r="BI25" s="123">
        <f>IF($T25="i",$AA25/$AP$61,0)</f>
        <v>0</v>
      </c>
      <c r="BJ25" s="139"/>
      <c r="BL25" s="422">
        <f>IF(T25="x",0,W25)</f>
        <v>0</v>
      </c>
      <c r="BM25" s="423">
        <f>IF(T25="x",0,X25)</f>
        <v>0</v>
      </c>
      <c r="BN25" s="424">
        <f>IF(T25="x",0,IF(T25="s",X25,2*X25))</f>
        <v>0</v>
      </c>
      <c r="BO25" s="425"/>
      <c r="BP25" s="422">
        <f>IF(T25="x",0,AB25)</f>
        <v>2.2222222222222223</v>
      </c>
      <c r="BQ25" s="423">
        <f>IF(T25="x",0,AC25)</f>
        <v>8.88888888888889</v>
      </c>
      <c r="BR25" s="424">
        <f>IF(T25="x",0,IF(T25="s",AC25,2*AC25))</f>
        <v>8.88888888888889</v>
      </c>
      <c r="BS25" s="423"/>
      <c r="BT25" s="422">
        <f>IF(T25="x",0,Z25)</f>
        <v>5.555555555555555</v>
      </c>
      <c r="BU25" s="423">
        <f>IF(T25="x",0,AA25)</f>
        <v>44.44444444444444</v>
      </c>
      <c r="BV25" s="424">
        <f>IF(T25="x",0,IF(T25="s",AA25,2*AA25))</f>
        <v>44.44444444444444</v>
      </c>
    </row>
    <row r="26" spans="1:74" ht="54" customHeight="1">
      <c r="A26" s="248" t="s">
        <v>100</v>
      </c>
      <c r="B26" s="19">
        <v>1</v>
      </c>
      <c r="C26" s="19">
        <v>4</v>
      </c>
      <c r="D26" s="19"/>
      <c r="E26" s="19"/>
      <c r="F26" s="19">
        <v>500</v>
      </c>
      <c r="G26" s="19">
        <v>2000</v>
      </c>
      <c r="H26" s="19">
        <v>10</v>
      </c>
      <c r="I26" s="94">
        <v>20</v>
      </c>
      <c r="J26" s="175"/>
      <c r="K26" s="20">
        <f>IF(J26*(L26+M26)&gt;0,"Error!","")</f>
      </c>
      <c r="L26" s="19"/>
      <c r="M26" s="94"/>
      <c r="N26" s="19">
        <v>50000</v>
      </c>
      <c r="O26" s="20">
        <f>IF(N26*(P26+Q26)&gt;0,"Error!","")</f>
      </c>
      <c r="P26" s="22"/>
      <c r="Q26" s="22"/>
      <c r="R26" s="23">
        <v>2</v>
      </c>
      <c r="S26" s="158"/>
      <c r="T26" s="332" t="s">
        <v>270</v>
      </c>
      <c r="U26" s="175"/>
      <c r="V26" s="175"/>
      <c r="W26" s="188">
        <f>(8*$B26*$D26*$J26)/(3600*1000)+($B26*$D26*$L26*$M26/60)</f>
        <v>0</v>
      </c>
      <c r="X26" s="95">
        <f>(8*$B26*$C26*$E26*$J26)/(3600*1000)+($B26*$C26*$E26*$L26*$M26/60)</f>
        <v>0</v>
      </c>
      <c r="Y26" s="433"/>
      <c r="Z26" s="21">
        <f>(8*$B26*$F26*$N26)/(3600*1000)+($B26*$F26*$P26*$Q26/60)</f>
        <v>55.55555555555556</v>
      </c>
      <c r="AA26" s="24">
        <f>(8*$B26*$C26*$G26*$N26)/(3600*1000)+($B26*$C26*$G26*$P26*$Q26/60)</f>
        <v>888.8888888888889</v>
      </c>
      <c r="AB26" s="21">
        <f>IF($H26=0,Z26,(8*$B26*$H26*$N26*$R26)/(3600*1000)+($B26*$H26*$P26*$Q26*$R26/60))</f>
        <v>2.2222222222222223</v>
      </c>
      <c r="AC26" s="24">
        <f>IF($I26=0,AA26,(8*$B26*$C26*$I26*$N26*$R26)/(3600*1000)+($B26*$C26*$I26*$P26*$Q26*$R26/60))</f>
        <v>17.77777777777778</v>
      </c>
      <c r="AD26" s="139"/>
      <c r="AE26" s="391">
        <f>AU26+AV26</f>
        <v>0</v>
      </c>
      <c r="AF26" s="392">
        <f>AU26+AV26+AW26</f>
        <v>0</v>
      </c>
      <c r="AG26" s="393"/>
      <c r="AH26" s="391">
        <f>BD26+BE26</f>
        <v>11.851851851851853</v>
      </c>
      <c r="AI26" s="392">
        <f>BD26+BE26+BF26</f>
        <v>130.37037037037038</v>
      </c>
      <c r="AJ26" s="391"/>
      <c r="AK26" s="394">
        <f>BG26+BH26</f>
        <v>592.5925925925926</v>
      </c>
      <c r="AL26" s="392">
        <f>BG26+BH26+BI26</f>
        <v>6518.518518518518</v>
      </c>
      <c r="AM26" s="391"/>
      <c r="AN26" s="394">
        <f>IF(T26="s",W26/$AO$59,IF(T26="i",W26/$AO$59,0))</f>
        <v>0</v>
      </c>
      <c r="AO26" s="394">
        <f>IF(T26="x",0,Z26/$AP$59)</f>
        <v>37.03703703703704</v>
      </c>
      <c r="AP26" s="392">
        <f>IF(T26="x",0,AB26/$AP$59)</f>
        <v>1.4814814814814816</v>
      </c>
      <c r="AQ26" s="99"/>
      <c r="AR26" s="160"/>
      <c r="AS26" s="196"/>
      <c r="AT26" s="164"/>
      <c r="AU26" s="122">
        <f>IF(T26="s",X26/$AO$59,0)</f>
        <v>0</v>
      </c>
      <c r="AV26" s="123">
        <f>IF(T26="i",X26/$AO$60,0)</f>
        <v>0</v>
      </c>
      <c r="AW26" s="124">
        <f>IF(T26="i",(X26/$AO$61),0)</f>
        <v>0</v>
      </c>
      <c r="AX26" s="164"/>
      <c r="AY26" s="196"/>
      <c r="AZ26" s="196"/>
      <c r="BA26" s="196"/>
      <c r="BB26" s="196"/>
      <c r="BC26" s="196"/>
      <c r="BD26" s="122">
        <f>IF(T26="s",AC26/$AP$59,0)</f>
        <v>0</v>
      </c>
      <c r="BE26" s="123">
        <f>IF(T26="i",AC26/$AP$60,0)</f>
        <v>11.851851851851853</v>
      </c>
      <c r="BF26" s="124">
        <f>IF(T26="i",(AC26/$AP$61),0)</f>
        <v>118.51851851851853</v>
      </c>
      <c r="BG26" s="123">
        <f>IF($T26="s",$AA26/$AP$59,0)</f>
        <v>0</v>
      </c>
      <c r="BH26" s="123">
        <f>IF($T26="i",$AA26/$AP$60,0)</f>
        <v>592.5925925925926</v>
      </c>
      <c r="BI26" s="123">
        <f>IF($T26="i",$AA26/$AP$61,0)</f>
        <v>5925.925925925926</v>
      </c>
      <c r="BJ26" s="139"/>
      <c r="BL26" s="422">
        <f>IF(T26="x",0,W26)</f>
        <v>0</v>
      </c>
      <c r="BM26" s="423">
        <f>IF(T26="x",0,X26)</f>
        <v>0</v>
      </c>
      <c r="BN26" s="424">
        <f>IF(T26="x",0,IF(T26="s",X26,2*X26))</f>
        <v>0</v>
      </c>
      <c r="BO26" s="425"/>
      <c r="BP26" s="422">
        <f>IF(T26="x",0,AB26)</f>
        <v>2.2222222222222223</v>
      </c>
      <c r="BQ26" s="423">
        <f>IF(T26="x",0,AC26)</f>
        <v>17.77777777777778</v>
      </c>
      <c r="BR26" s="424">
        <f>IF(T26="x",0,IF(T26="s",AC26,2*AC26))</f>
        <v>35.55555555555556</v>
      </c>
      <c r="BS26" s="423"/>
      <c r="BT26" s="422">
        <f>IF(T26="x",0,Z26)</f>
        <v>55.55555555555556</v>
      </c>
      <c r="BU26" s="423">
        <f>IF(T26="x",0,AA26)</f>
        <v>888.8888888888889</v>
      </c>
      <c r="BV26" s="424">
        <f>IF(T26="x",0,IF(T26="s",AA26,2*AA26))</f>
        <v>1777.7777777777778</v>
      </c>
    </row>
    <row r="27" spans="1:76" s="36" customFormat="1" ht="25.5">
      <c r="A27" s="249" t="s">
        <v>103</v>
      </c>
      <c r="B27" s="32"/>
      <c r="C27" s="32"/>
      <c r="D27" s="32"/>
      <c r="E27" s="32"/>
      <c r="F27" s="32"/>
      <c r="G27" s="32"/>
      <c r="H27" s="32"/>
      <c r="I27" s="179"/>
      <c r="J27" s="178"/>
      <c r="K27" s="26"/>
      <c r="L27" s="32"/>
      <c r="M27" s="179"/>
      <c r="N27" s="32"/>
      <c r="O27" s="26"/>
      <c r="P27" s="34"/>
      <c r="Q27" s="34"/>
      <c r="R27" s="35"/>
      <c r="S27" s="117"/>
      <c r="T27" s="334"/>
      <c r="U27" s="178"/>
      <c r="V27" s="178"/>
      <c r="W27" s="190"/>
      <c r="X27" s="179"/>
      <c r="Y27" s="435"/>
      <c r="Z27" s="33"/>
      <c r="AA27" s="35"/>
      <c r="AB27" s="33"/>
      <c r="AC27" s="35"/>
      <c r="AD27" s="141"/>
      <c r="AE27" s="108"/>
      <c r="AF27" s="119"/>
      <c r="AG27" s="141"/>
      <c r="AH27" s="118"/>
      <c r="AI27" s="119"/>
      <c r="AJ27" s="118"/>
      <c r="AK27" s="117"/>
      <c r="AL27" s="119"/>
      <c r="AM27" s="118"/>
      <c r="AN27" s="107"/>
      <c r="AO27" s="107"/>
      <c r="AP27" s="109"/>
      <c r="AQ27" s="118"/>
      <c r="AR27" s="141"/>
      <c r="AS27" s="117"/>
      <c r="AT27" s="141"/>
      <c r="AU27" s="107"/>
      <c r="AV27" s="108"/>
      <c r="AW27" s="109"/>
      <c r="AX27" s="166"/>
      <c r="AY27" s="107"/>
      <c r="AZ27" s="107"/>
      <c r="BA27" s="107"/>
      <c r="BB27" s="107"/>
      <c r="BC27" s="107"/>
      <c r="BD27" s="107"/>
      <c r="BE27" s="108"/>
      <c r="BF27" s="109"/>
      <c r="BG27" s="108"/>
      <c r="BH27" s="108"/>
      <c r="BI27" s="108"/>
      <c r="BJ27" s="141"/>
      <c r="BL27" s="117"/>
      <c r="BM27" s="118"/>
      <c r="BN27" s="109"/>
      <c r="BO27" s="118"/>
      <c r="BP27" s="117"/>
      <c r="BQ27" s="118"/>
      <c r="BR27" s="109"/>
      <c r="BS27" s="108"/>
      <c r="BT27" s="107"/>
      <c r="BU27" s="108"/>
      <c r="BV27" s="109"/>
      <c r="BW27" s="342"/>
      <c r="BX27" s="342"/>
    </row>
    <row r="28" spans="1:74" ht="38.25">
      <c r="A28" s="252" t="s">
        <v>104</v>
      </c>
      <c r="B28" s="19">
        <v>1</v>
      </c>
      <c r="C28" s="19">
        <v>4</v>
      </c>
      <c r="D28" s="19">
        <v>50</v>
      </c>
      <c r="E28" s="19">
        <v>200</v>
      </c>
      <c r="F28" s="19"/>
      <c r="G28" s="19"/>
      <c r="H28" s="19"/>
      <c r="I28" s="94"/>
      <c r="J28" s="175">
        <v>50000</v>
      </c>
      <c r="K28" s="20">
        <f aca="true" t="shared" si="42" ref="K28:K34">IF(J28*(L28+M28)&gt;0,"Error!","")</f>
      </c>
      <c r="L28" s="19"/>
      <c r="M28" s="94"/>
      <c r="N28" s="19"/>
      <c r="O28" s="20">
        <f aca="true" t="shared" si="43" ref="O28:O34">IF(N28*(P28+Q28)&gt;0,"Error!","")</f>
      </c>
      <c r="P28" s="22"/>
      <c r="Q28" s="22"/>
      <c r="R28" s="23">
        <v>2</v>
      </c>
      <c r="S28" s="158"/>
      <c r="T28" s="332" t="s">
        <v>270</v>
      </c>
      <c r="U28" s="175"/>
      <c r="V28" s="175"/>
      <c r="W28" s="188">
        <f aca="true" t="shared" si="44" ref="W28:W36">(8*$B28*$D28*$J28)/(3600*1000)+($B28*$D28*$L28*$M28/60)</f>
        <v>5.555555555555555</v>
      </c>
      <c r="X28" s="95">
        <f aca="true" t="shared" si="45" ref="X28:X36">(8*$B28*$C28*$E28*$J28)/(3600*1000)+($B28*$C28*$E28*$L28*$M28/60)</f>
        <v>88.88888888888889</v>
      </c>
      <c r="Y28" s="433"/>
      <c r="Z28" s="21">
        <f aca="true" t="shared" si="46" ref="Z28:Z36">(8*$B28*$F28*$N28)/(3600*1000)+($B28*$F28*$P28*$Q28/60)</f>
        <v>0</v>
      </c>
      <c r="AA28" s="24">
        <f aca="true" t="shared" si="47" ref="AA28:AA36">(8*$B28*$C28*$G28*$N28)/(3600*1000)+($B28*$C28*$G28*$P28*$Q28/60)</f>
        <v>0</v>
      </c>
      <c r="AB28" s="21">
        <f aca="true" t="shared" si="48" ref="AB28:AB36">IF($H28=0,Z28,(8*$B28*$H28*$N28*$R28)/(3600*1000)+($B28*$H28*$P28*$Q28*$R28/60))</f>
        <v>0</v>
      </c>
      <c r="AC28" s="24">
        <f aca="true" t="shared" si="49" ref="AC28:AC36">IF($I28=0,AA28,(8*$B28*$C28*$I28*$N28*$R28)/(3600*1000)+($B28*$C28*$I28*$P28*$Q28*$R28/60))</f>
        <v>0</v>
      </c>
      <c r="AD28" s="139"/>
      <c r="AE28" s="391">
        <f aca="true" t="shared" si="50" ref="AE28:AE36">AU28+AV28</f>
        <v>88.88888888888889</v>
      </c>
      <c r="AF28" s="392">
        <f aca="true" t="shared" si="51" ref="AF28:AF36">AU28+AV28+AW28</f>
        <v>977.7777777777777</v>
      </c>
      <c r="AG28" s="393"/>
      <c r="AH28" s="391">
        <f aca="true" t="shared" si="52" ref="AH28:AH36">BD28+BE28</f>
        <v>0</v>
      </c>
      <c r="AI28" s="392">
        <f aca="true" t="shared" si="53" ref="AI28:AI36">BD28+BE28+BF28</f>
        <v>0</v>
      </c>
      <c r="AJ28" s="391"/>
      <c r="AK28" s="394">
        <f aca="true" t="shared" si="54" ref="AK28:AK36">BG28+BH28</f>
        <v>0</v>
      </c>
      <c r="AL28" s="392">
        <f aca="true" t="shared" si="55" ref="AL28:AL36">BG28+BH28+BI28</f>
        <v>0</v>
      </c>
      <c r="AM28" s="391"/>
      <c r="AN28" s="394">
        <f aca="true" t="shared" si="56" ref="AN28:AN36">IF(T28="s",W28/$AO$59,IF(T28="i",W28/$AO$59,0))</f>
        <v>5.555555555555555</v>
      </c>
      <c r="AO28" s="394">
        <f aca="true" t="shared" si="57" ref="AO28:AO36">IF(T28="x",0,Z28/$AP$59)</f>
        <v>0</v>
      </c>
      <c r="AP28" s="392">
        <f aca="true" t="shared" si="58" ref="AP28:AP36">IF(T28="x",0,AB28/$AP$59)</f>
        <v>0</v>
      </c>
      <c r="AQ28" s="99"/>
      <c r="AR28" s="160"/>
      <c r="AS28" s="196"/>
      <c r="AT28" s="164"/>
      <c r="AU28" s="122">
        <f aca="true" t="shared" si="59" ref="AU28:AU36">IF(T28="s",X28/$AO$59,0)</f>
        <v>0</v>
      </c>
      <c r="AV28" s="123">
        <f aca="true" t="shared" si="60" ref="AV28:AV36">IF(T28="i",X28/$AO$60,0)</f>
        <v>88.88888888888889</v>
      </c>
      <c r="AW28" s="124">
        <f aca="true" t="shared" si="61" ref="AW28:AW36">IF(T28="i",(X28/$AO$61),0)</f>
        <v>888.8888888888888</v>
      </c>
      <c r="AX28" s="164"/>
      <c r="AY28" s="196"/>
      <c r="AZ28" s="196"/>
      <c r="BA28" s="196"/>
      <c r="BB28" s="196"/>
      <c r="BC28" s="196"/>
      <c r="BD28" s="122">
        <f aca="true" t="shared" si="62" ref="BD28:BD36">IF(T28="s",AC28/$AP$59,0)</f>
        <v>0</v>
      </c>
      <c r="BE28" s="123">
        <f aca="true" t="shared" si="63" ref="BE28:BE36">IF(T28="i",AC28/$AP$60,0)</f>
        <v>0</v>
      </c>
      <c r="BF28" s="124">
        <f aca="true" t="shared" si="64" ref="BF28:BF36">IF(T28="i",(AC28/$AP$61),0)</f>
        <v>0</v>
      </c>
      <c r="BG28" s="123">
        <f aca="true" t="shared" si="65" ref="BG28:BG36">IF($T28="s",$AA28/$AP$59,0)</f>
        <v>0</v>
      </c>
      <c r="BH28" s="123">
        <f aca="true" t="shared" si="66" ref="BH28:BH36">IF($T28="i",$AA28/$AP$60,0)</f>
        <v>0</v>
      </c>
      <c r="BI28" s="123">
        <f aca="true" t="shared" si="67" ref="BI28:BI36">IF($T28="i",$AA28/$AP$61,0)</f>
        <v>0</v>
      </c>
      <c r="BJ28" s="139"/>
      <c r="BL28" s="422">
        <f aca="true" t="shared" si="68" ref="BL28:BL36">IF(T28="x",0,W28)</f>
        <v>5.555555555555555</v>
      </c>
      <c r="BM28" s="423">
        <f aca="true" t="shared" si="69" ref="BM28:BM36">IF(T28="x",0,X28)</f>
        <v>88.88888888888889</v>
      </c>
      <c r="BN28" s="424">
        <f aca="true" t="shared" si="70" ref="BN28:BN36">IF(T28="x",0,IF(T28="s",X28,2*X28))</f>
        <v>177.77777777777777</v>
      </c>
      <c r="BO28" s="425"/>
      <c r="BP28" s="422">
        <f aca="true" t="shared" si="71" ref="BP28:BP36">IF(T28="x",0,AB28)</f>
        <v>0</v>
      </c>
      <c r="BQ28" s="423">
        <f aca="true" t="shared" si="72" ref="BQ28:BQ36">IF(T28="x",0,AC28)</f>
        <v>0</v>
      </c>
      <c r="BR28" s="424">
        <f aca="true" t="shared" si="73" ref="BR28:BR36">IF(T28="x",0,IF(T28="s",AC28,2*AC28))</f>
        <v>0</v>
      </c>
      <c r="BS28" s="423"/>
      <c r="BT28" s="422">
        <f aca="true" t="shared" si="74" ref="BT28:BT36">IF(T28="x",0,Z28)</f>
        <v>0</v>
      </c>
      <c r="BU28" s="423">
        <f aca="true" t="shared" si="75" ref="BU28:BU36">IF(T28="x",0,AA28)</f>
        <v>0</v>
      </c>
      <c r="BV28" s="424">
        <f aca="true" t="shared" si="76" ref="BV28:BV36">IF(T28="x",0,IF(T28="s",AA28,2*AA28))</f>
        <v>0</v>
      </c>
    </row>
    <row r="29" spans="1:74" ht="45" customHeight="1">
      <c r="A29" s="252" t="s">
        <v>105</v>
      </c>
      <c r="B29" s="19">
        <v>5</v>
      </c>
      <c r="C29" s="19">
        <v>1</v>
      </c>
      <c r="D29" s="19">
        <v>500</v>
      </c>
      <c r="E29" s="19">
        <v>2000</v>
      </c>
      <c r="F29" s="19"/>
      <c r="G29" s="19"/>
      <c r="H29" s="19"/>
      <c r="I29" s="94"/>
      <c r="J29" s="175">
        <v>100</v>
      </c>
      <c r="K29" s="20">
        <f t="shared" si="42"/>
      </c>
      <c r="L29" s="19"/>
      <c r="M29" s="94"/>
      <c r="N29" s="19"/>
      <c r="O29" s="20">
        <f t="shared" si="43"/>
      </c>
      <c r="P29" s="22"/>
      <c r="Q29" s="22"/>
      <c r="R29" s="23">
        <v>2</v>
      </c>
      <c r="S29" s="158"/>
      <c r="T29" s="332" t="s">
        <v>269</v>
      </c>
      <c r="U29" s="175"/>
      <c r="V29" s="175"/>
      <c r="W29" s="188">
        <f t="shared" si="44"/>
        <v>0.5555555555555556</v>
      </c>
      <c r="X29" s="95">
        <f t="shared" si="45"/>
        <v>2.2222222222222223</v>
      </c>
      <c r="Y29" s="433"/>
      <c r="Z29" s="21">
        <f t="shared" si="46"/>
        <v>0</v>
      </c>
      <c r="AA29" s="24">
        <f t="shared" si="47"/>
        <v>0</v>
      </c>
      <c r="AB29" s="21">
        <f t="shared" si="48"/>
        <v>0</v>
      </c>
      <c r="AC29" s="24">
        <f t="shared" si="49"/>
        <v>0</v>
      </c>
      <c r="AD29" s="139"/>
      <c r="AE29" s="391">
        <f t="shared" si="50"/>
        <v>2.2222222222222223</v>
      </c>
      <c r="AF29" s="392">
        <f t="shared" si="51"/>
        <v>2.2222222222222223</v>
      </c>
      <c r="AG29" s="393"/>
      <c r="AH29" s="391">
        <f t="shared" si="52"/>
        <v>0</v>
      </c>
      <c r="AI29" s="392">
        <f t="shared" si="53"/>
        <v>0</v>
      </c>
      <c r="AJ29" s="391"/>
      <c r="AK29" s="394">
        <f t="shared" si="54"/>
        <v>0</v>
      </c>
      <c r="AL29" s="392">
        <f t="shared" si="55"/>
        <v>0</v>
      </c>
      <c r="AM29" s="391"/>
      <c r="AN29" s="394">
        <f t="shared" si="56"/>
        <v>0.5555555555555556</v>
      </c>
      <c r="AO29" s="394">
        <f t="shared" si="57"/>
        <v>0</v>
      </c>
      <c r="AP29" s="392">
        <f t="shared" si="58"/>
        <v>0</v>
      </c>
      <c r="AQ29" s="99"/>
      <c r="AR29" s="160"/>
      <c r="AS29" s="196"/>
      <c r="AT29" s="164"/>
      <c r="AU29" s="122">
        <f t="shared" si="59"/>
        <v>2.2222222222222223</v>
      </c>
      <c r="AV29" s="123">
        <f t="shared" si="60"/>
        <v>0</v>
      </c>
      <c r="AW29" s="124">
        <f t="shared" si="61"/>
        <v>0</v>
      </c>
      <c r="AX29" s="164"/>
      <c r="AY29" s="196"/>
      <c r="AZ29" s="196"/>
      <c r="BA29" s="196"/>
      <c r="BB29" s="196"/>
      <c r="BC29" s="196"/>
      <c r="BD29" s="122">
        <f t="shared" si="62"/>
        <v>0</v>
      </c>
      <c r="BE29" s="123">
        <f t="shared" si="63"/>
        <v>0</v>
      </c>
      <c r="BF29" s="124">
        <f t="shared" si="64"/>
        <v>0</v>
      </c>
      <c r="BG29" s="123">
        <f t="shared" si="65"/>
        <v>0</v>
      </c>
      <c r="BH29" s="123">
        <f t="shared" si="66"/>
        <v>0</v>
      </c>
      <c r="BI29" s="123">
        <f t="shared" si="67"/>
        <v>0</v>
      </c>
      <c r="BJ29" s="139"/>
      <c r="BL29" s="422">
        <f t="shared" si="68"/>
        <v>0.5555555555555556</v>
      </c>
      <c r="BM29" s="423">
        <f t="shared" si="69"/>
        <v>2.2222222222222223</v>
      </c>
      <c r="BN29" s="424">
        <f t="shared" si="70"/>
        <v>2.2222222222222223</v>
      </c>
      <c r="BO29" s="425"/>
      <c r="BP29" s="422">
        <f t="shared" si="71"/>
        <v>0</v>
      </c>
      <c r="BQ29" s="423">
        <f t="shared" si="72"/>
        <v>0</v>
      </c>
      <c r="BR29" s="424">
        <f t="shared" si="73"/>
        <v>0</v>
      </c>
      <c r="BS29" s="423"/>
      <c r="BT29" s="422">
        <f t="shared" si="74"/>
        <v>0</v>
      </c>
      <c r="BU29" s="423">
        <f t="shared" si="75"/>
        <v>0</v>
      </c>
      <c r="BV29" s="424">
        <f t="shared" si="76"/>
        <v>0</v>
      </c>
    </row>
    <row r="30" spans="1:74" ht="81" customHeight="1">
      <c r="A30" s="252" t="s">
        <v>108</v>
      </c>
      <c r="B30" s="19">
        <v>50</v>
      </c>
      <c r="C30" s="19">
        <v>0</v>
      </c>
      <c r="D30" s="19">
        <v>30</v>
      </c>
      <c r="E30" s="19">
        <v>30</v>
      </c>
      <c r="F30" s="19"/>
      <c r="G30" s="19"/>
      <c r="H30" s="19"/>
      <c r="I30" s="94"/>
      <c r="J30" s="175">
        <v>40000</v>
      </c>
      <c r="K30" s="20">
        <f t="shared" si="42"/>
      </c>
      <c r="L30" s="19"/>
      <c r="M30" s="94"/>
      <c r="N30" s="19"/>
      <c r="O30" s="20">
        <f t="shared" si="43"/>
      </c>
      <c r="P30" s="22"/>
      <c r="Q30" s="22"/>
      <c r="R30" s="23">
        <v>2</v>
      </c>
      <c r="S30" s="158"/>
      <c r="T30" s="332" t="s">
        <v>269</v>
      </c>
      <c r="U30" s="175"/>
      <c r="V30" s="175"/>
      <c r="W30" s="188">
        <f t="shared" si="44"/>
        <v>133.33333333333334</v>
      </c>
      <c r="X30" s="95">
        <f t="shared" si="45"/>
        <v>0</v>
      </c>
      <c r="Y30" s="433"/>
      <c r="Z30" s="21">
        <f t="shared" si="46"/>
        <v>0</v>
      </c>
      <c r="AA30" s="24">
        <f t="shared" si="47"/>
        <v>0</v>
      </c>
      <c r="AB30" s="21">
        <f t="shared" si="48"/>
        <v>0</v>
      </c>
      <c r="AC30" s="24">
        <f t="shared" si="49"/>
        <v>0</v>
      </c>
      <c r="AD30" s="139"/>
      <c r="AE30" s="391">
        <f t="shared" si="50"/>
        <v>0</v>
      </c>
      <c r="AF30" s="392">
        <f t="shared" si="51"/>
        <v>0</v>
      </c>
      <c r="AG30" s="393"/>
      <c r="AH30" s="391">
        <f t="shared" si="52"/>
        <v>0</v>
      </c>
      <c r="AI30" s="392">
        <f t="shared" si="53"/>
        <v>0</v>
      </c>
      <c r="AJ30" s="391"/>
      <c r="AK30" s="394">
        <f t="shared" si="54"/>
        <v>0</v>
      </c>
      <c r="AL30" s="392">
        <f t="shared" si="55"/>
        <v>0</v>
      </c>
      <c r="AM30" s="391"/>
      <c r="AN30" s="394">
        <f t="shared" si="56"/>
        <v>133.33333333333334</v>
      </c>
      <c r="AO30" s="394">
        <f t="shared" si="57"/>
        <v>0</v>
      </c>
      <c r="AP30" s="392">
        <f t="shared" si="58"/>
        <v>0</v>
      </c>
      <c r="AQ30" s="99"/>
      <c r="AR30" s="160"/>
      <c r="AS30" s="196"/>
      <c r="AT30" s="164"/>
      <c r="AU30" s="122">
        <f t="shared" si="59"/>
        <v>0</v>
      </c>
      <c r="AV30" s="123">
        <f t="shared" si="60"/>
        <v>0</v>
      </c>
      <c r="AW30" s="124">
        <f t="shared" si="61"/>
        <v>0</v>
      </c>
      <c r="AX30" s="164"/>
      <c r="AY30" s="196"/>
      <c r="AZ30" s="196"/>
      <c r="BA30" s="196"/>
      <c r="BB30" s="196"/>
      <c r="BC30" s="196"/>
      <c r="BD30" s="122">
        <f t="shared" si="62"/>
        <v>0</v>
      </c>
      <c r="BE30" s="123">
        <f t="shared" si="63"/>
        <v>0</v>
      </c>
      <c r="BF30" s="124">
        <f t="shared" si="64"/>
        <v>0</v>
      </c>
      <c r="BG30" s="123">
        <f t="shared" si="65"/>
        <v>0</v>
      </c>
      <c r="BH30" s="123">
        <f t="shared" si="66"/>
        <v>0</v>
      </c>
      <c r="BI30" s="123">
        <f t="shared" si="67"/>
        <v>0</v>
      </c>
      <c r="BJ30" s="139"/>
      <c r="BL30" s="422">
        <f t="shared" si="68"/>
        <v>133.33333333333334</v>
      </c>
      <c r="BM30" s="423">
        <f t="shared" si="69"/>
        <v>0</v>
      </c>
      <c r="BN30" s="424">
        <f t="shared" si="70"/>
        <v>0</v>
      </c>
      <c r="BO30" s="425"/>
      <c r="BP30" s="422">
        <f t="shared" si="71"/>
        <v>0</v>
      </c>
      <c r="BQ30" s="423">
        <f t="shared" si="72"/>
        <v>0</v>
      </c>
      <c r="BR30" s="424">
        <f t="shared" si="73"/>
        <v>0</v>
      </c>
      <c r="BS30" s="423"/>
      <c r="BT30" s="422">
        <f t="shared" si="74"/>
        <v>0</v>
      </c>
      <c r="BU30" s="423">
        <f t="shared" si="75"/>
        <v>0</v>
      </c>
      <c r="BV30" s="424">
        <f t="shared" si="76"/>
        <v>0</v>
      </c>
    </row>
    <row r="31" spans="1:74" ht="41.25" customHeight="1">
      <c r="A31" s="248" t="s">
        <v>115</v>
      </c>
      <c r="B31" s="19">
        <v>0.1</v>
      </c>
      <c r="C31" s="19">
        <v>120</v>
      </c>
      <c r="D31" s="19">
        <v>10</v>
      </c>
      <c r="E31" s="19">
        <v>200</v>
      </c>
      <c r="F31" s="19"/>
      <c r="G31" s="19"/>
      <c r="H31" s="19"/>
      <c r="I31" s="94"/>
      <c r="J31" s="175">
        <v>100000</v>
      </c>
      <c r="K31" s="20">
        <f t="shared" si="42"/>
      </c>
      <c r="L31" s="19"/>
      <c r="M31" s="94"/>
      <c r="N31" s="19"/>
      <c r="O31" s="20">
        <f t="shared" si="43"/>
      </c>
      <c r="P31" s="22"/>
      <c r="Q31" s="22"/>
      <c r="R31" s="23">
        <v>2</v>
      </c>
      <c r="S31" s="158"/>
      <c r="T31" s="332" t="s">
        <v>270</v>
      </c>
      <c r="U31" s="175"/>
      <c r="V31" s="175"/>
      <c r="W31" s="188">
        <f t="shared" si="44"/>
        <v>0.2222222222222222</v>
      </c>
      <c r="X31" s="95">
        <f t="shared" si="45"/>
        <v>533.3333333333334</v>
      </c>
      <c r="Y31" s="433"/>
      <c r="Z31" s="21">
        <f t="shared" si="46"/>
        <v>0</v>
      </c>
      <c r="AA31" s="24">
        <f t="shared" si="47"/>
        <v>0</v>
      </c>
      <c r="AB31" s="21">
        <f t="shared" si="48"/>
        <v>0</v>
      </c>
      <c r="AC31" s="24">
        <f t="shared" si="49"/>
        <v>0</v>
      </c>
      <c r="AD31" s="139"/>
      <c r="AE31" s="391">
        <f t="shared" si="50"/>
        <v>533.3333333333334</v>
      </c>
      <c r="AF31" s="392">
        <f t="shared" si="51"/>
        <v>5866.666666666666</v>
      </c>
      <c r="AG31" s="393"/>
      <c r="AH31" s="391">
        <f t="shared" si="52"/>
        <v>0</v>
      </c>
      <c r="AI31" s="392">
        <f t="shared" si="53"/>
        <v>0</v>
      </c>
      <c r="AJ31" s="391"/>
      <c r="AK31" s="394">
        <f t="shared" si="54"/>
        <v>0</v>
      </c>
      <c r="AL31" s="392">
        <f t="shared" si="55"/>
        <v>0</v>
      </c>
      <c r="AM31" s="391"/>
      <c r="AN31" s="394">
        <f t="shared" si="56"/>
        <v>0.2222222222222222</v>
      </c>
      <c r="AO31" s="394">
        <f t="shared" si="57"/>
        <v>0</v>
      </c>
      <c r="AP31" s="392">
        <f t="shared" si="58"/>
        <v>0</v>
      </c>
      <c r="AQ31" s="99"/>
      <c r="AR31" s="160"/>
      <c r="AS31" s="196"/>
      <c r="AT31" s="164"/>
      <c r="AU31" s="122">
        <f t="shared" si="59"/>
        <v>0</v>
      </c>
      <c r="AV31" s="123">
        <f t="shared" si="60"/>
        <v>533.3333333333334</v>
      </c>
      <c r="AW31" s="124">
        <f t="shared" si="61"/>
        <v>5333.333333333333</v>
      </c>
      <c r="AX31" s="164"/>
      <c r="AY31" s="196"/>
      <c r="AZ31" s="196"/>
      <c r="BA31" s="196"/>
      <c r="BB31" s="196"/>
      <c r="BC31" s="196"/>
      <c r="BD31" s="122">
        <f t="shared" si="62"/>
        <v>0</v>
      </c>
      <c r="BE31" s="123">
        <f t="shared" si="63"/>
        <v>0</v>
      </c>
      <c r="BF31" s="124">
        <f t="shared" si="64"/>
        <v>0</v>
      </c>
      <c r="BG31" s="123">
        <f t="shared" si="65"/>
        <v>0</v>
      </c>
      <c r="BH31" s="123">
        <f t="shared" si="66"/>
        <v>0</v>
      </c>
      <c r="BI31" s="123">
        <f t="shared" si="67"/>
        <v>0</v>
      </c>
      <c r="BJ31" s="139"/>
      <c r="BL31" s="422">
        <f t="shared" si="68"/>
        <v>0.2222222222222222</v>
      </c>
      <c r="BM31" s="423">
        <f t="shared" si="69"/>
        <v>533.3333333333334</v>
      </c>
      <c r="BN31" s="424">
        <f t="shared" si="70"/>
        <v>1066.6666666666667</v>
      </c>
      <c r="BO31" s="425"/>
      <c r="BP31" s="422">
        <f t="shared" si="71"/>
        <v>0</v>
      </c>
      <c r="BQ31" s="423">
        <f t="shared" si="72"/>
        <v>0</v>
      </c>
      <c r="BR31" s="424">
        <f t="shared" si="73"/>
        <v>0</v>
      </c>
      <c r="BS31" s="423"/>
      <c r="BT31" s="422">
        <f t="shared" si="74"/>
        <v>0</v>
      </c>
      <c r="BU31" s="423">
        <f t="shared" si="75"/>
        <v>0</v>
      </c>
      <c r="BV31" s="424">
        <f t="shared" si="76"/>
        <v>0</v>
      </c>
    </row>
    <row r="32" spans="1:74" ht="41.25" customHeight="1">
      <c r="A32" s="248" t="s">
        <v>116</v>
      </c>
      <c r="B32" s="19">
        <v>1</v>
      </c>
      <c r="C32" s="19">
        <v>0.1</v>
      </c>
      <c r="D32" s="19">
        <v>100</v>
      </c>
      <c r="E32" s="19">
        <v>100</v>
      </c>
      <c r="F32" s="19"/>
      <c r="G32" s="19"/>
      <c r="H32" s="19"/>
      <c r="I32" s="94"/>
      <c r="J32" s="175">
        <v>1000000</v>
      </c>
      <c r="K32" s="20">
        <f t="shared" si="42"/>
      </c>
      <c r="L32" s="19"/>
      <c r="M32" s="94"/>
      <c r="N32" s="19"/>
      <c r="O32" s="20">
        <f t="shared" si="43"/>
      </c>
      <c r="P32" s="22"/>
      <c r="Q32" s="22"/>
      <c r="R32" s="23">
        <v>2</v>
      </c>
      <c r="S32" s="158"/>
      <c r="T32" s="332" t="s">
        <v>269</v>
      </c>
      <c r="U32" s="175"/>
      <c r="V32" s="175"/>
      <c r="W32" s="188">
        <f t="shared" si="44"/>
        <v>222.22222222222223</v>
      </c>
      <c r="X32" s="95">
        <f t="shared" si="45"/>
        <v>22.22222222222222</v>
      </c>
      <c r="Y32" s="433"/>
      <c r="Z32" s="21">
        <f t="shared" si="46"/>
        <v>0</v>
      </c>
      <c r="AA32" s="24">
        <f t="shared" si="47"/>
        <v>0</v>
      </c>
      <c r="AB32" s="21">
        <f t="shared" si="48"/>
        <v>0</v>
      </c>
      <c r="AC32" s="24">
        <f t="shared" si="49"/>
        <v>0</v>
      </c>
      <c r="AD32" s="139"/>
      <c r="AE32" s="391">
        <f t="shared" si="50"/>
        <v>22.22222222222222</v>
      </c>
      <c r="AF32" s="392">
        <f t="shared" si="51"/>
        <v>22.22222222222222</v>
      </c>
      <c r="AG32" s="393"/>
      <c r="AH32" s="391">
        <f t="shared" si="52"/>
        <v>0</v>
      </c>
      <c r="AI32" s="392">
        <f t="shared" si="53"/>
        <v>0</v>
      </c>
      <c r="AJ32" s="391"/>
      <c r="AK32" s="394">
        <f t="shared" si="54"/>
        <v>0</v>
      </c>
      <c r="AL32" s="392">
        <f t="shared" si="55"/>
        <v>0</v>
      </c>
      <c r="AM32" s="391"/>
      <c r="AN32" s="394">
        <f t="shared" si="56"/>
        <v>222.22222222222223</v>
      </c>
      <c r="AO32" s="394">
        <f t="shared" si="57"/>
        <v>0</v>
      </c>
      <c r="AP32" s="392">
        <f t="shared" si="58"/>
        <v>0</v>
      </c>
      <c r="AQ32" s="99"/>
      <c r="AR32" s="160"/>
      <c r="AS32" s="196"/>
      <c r="AT32" s="164"/>
      <c r="AU32" s="122">
        <f t="shared" si="59"/>
        <v>22.22222222222222</v>
      </c>
      <c r="AV32" s="123">
        <f t="shared" si="60"/>
        <v>0</v>
      </c>
      <c r="AW32" s="124">
        <f t="shared" si="61"/>
        <v>0</v>
      </c>
      <c r="AX32" s="164"/>
      <c r="AY32" s="196"/>
      <c r="AZ32" s="196"/>
      <c r="BA32" s="196"/>
      <c r="BB32" s="196"/>
      <c r="BC32" s="196"/>
      <c r="BD32" s="122">
        <f t="shared" si="62"/>
        <v>0</v>
      </c>
      <c r="BE32" s="123">
        <f t="shared" si="63"/>
        <v>0</v>
      </c>
      <c r="BF32" s="124">
        <f t="shared" si="64"/>
        <v>0</v>
      </c>
      <c r="BG32" s="123">
        <f t="shared" si="65"/>
        <v>0</v>
      </c>
      <c r="BH32" s="123">
        <f t="shared" si="66"/>
        <v>0</v>
      </c>
      <c r="BI32" s="123">
        <f t="shared" si="67"/>
        <v>0</v>
      </c>
      <c r="BJ32" s="139"/>
      <c r="BL32" s="422">
        <f t="shared" si="68"/>
        <v>222.22222222222223</v>
      </c>
      <c r="BM32" s="423">
        <f t="shared" si="69"/>
        <v>22.22222222222222</v>
      </c>
      <c r="BN32" s="424">
        <f t="shared" si="70"/>
        <v>22.22222222222222</v>
      </c>
      <c r="BO32" s="425"/>
      <c r="BP32" s="422">
        <f t="shared" si="71"/>
        <v>0</v>
      </c>
      <c r="BQ32" s="423">
        <f t="shared" si="72"/>
        <v>0</v>
      </c>
      <c r="BR32" s="424">
        <f t="shared" si="73"/>
        <v>0</v>
      </c>
      <c r="BS32" s="423"/>
      <c r="BT32" s="422">
        <f t="shared" si="74"/>
        <v>0</v>
      </c>
      <c r="BU32" s="423">
        <f t="shared" si="75"/>
        <v>0</v>
      </c>
      <c r="BV32" s="424">
        <f t="shared" si="76"/>
        <v>0</v>
      </c>
    </row>
    <row r="33" spans="1:74" ht="32.25" customHeight="1">
      <c r="A33" s="248" t="s">
        <v>117</v>
      </c>
      <c r="B33" s="19">
        <v>1</v>
      </c>
      <c r="C33" s="19">
        <v>4</v>
      </c>
      <c r="D33" s="19">
        <v>10</v>
      </c>
      <c r="E33" s="19">
        <v>20</v>
      </c>
      <c r="F33" s="19"/>
      <c r="G33" s="19"/>
      <c r="H33" s="19"/>
      <c r="I33" s="94"/>
      <c r="J33" s="175">
        <v>50000</v>
      </c>
      <c r="K33" s="20">
        <f t="shared" si="42"/>
      </c>
      <c r="L33" s="19"/>
      <c r="M33" s="94"/>
      <c r="N33" s="19"/>
      <c r="O33" s="20">
        <f t="shared" si="43"/>
      </c>
      <c r="P33" s="22"/>
      <c r="Q33" s="22"/>
      <c r="R33" s="23">
        <v>2</v>
      </c>
      <c r="S33" s="158"/>
      <c r="T33" s="332" t="s">
        <v>270</v>
      </c>
      <c r="U33" s="175"/>
      <c r="V33" s="175"/>
      <c r="W33" s="188">
        <f t="shared" si="44"/>
        <v>1.1111111111111112</v>
      </c>
      <c r="X33" s="95">
        <f t="shared" si="45"/>
        <v>8.88888888888889</v>
      </c>
      <c r="Y33" s="433"/>
      <c r="Z33" s="21">
        <f t="shared" si="46"/>
        <v>0</v>
      </c>
      <c r="AA33" s="24">
        <f t="shared" si="47"/>
        <v>0</v>
      </c>
      <c r="AB33" s="21">
        <f t="shared" si="48"/>
        <v>0</v>
      </c>
      <c r="AC33" s="24">
        <f t="shared" si="49"/>
        <v>0</v>
      </c>
      <c r="AD33" s="139"/>
      <c r="AE33" s="391">
        <f t="shared" si="50"/>
        <v>8.88888888888889</v>
      </c>
      <c r="AF33" s="392">
        <f t="shared" si="51"/>
        <v>97.77777777777777</v>
      </c>
      <c r="AG33" s="393"/>
      <c r="AH33" s="391">
        <f t="shared" si="52"/>
        <v>0</v>
      </c>
      <c r="AI33" s="392">
        <f t="shared" si="53"/>
        <v>0</v>
      </c>
      <c r="AJ33" s="391"/>
      <c r="AK33" s="394">
        <f t="shared" si="54"/>
        <v>0</v>
      </c>
      <c r="AL33" s="392">
        <f t="shared" si="55"/>
        <v>0</v>
      </c>
      <c r="AM33" s="391"/>
      <c r="AN33" s="394">
        <f t="shared" si="56"/>
        <v>1.1111111111111112</v>
      </c>
      <c r="AO33" s="394">
        <f t="shared" si="57"/>
        <v>0</v>
      </c>
      <c r="AP33" s="392">
        <f t="shared" si="58"/>
        <v>0</v>
      </c>
      <c r="AQ33" s="99"/>
      <c r="AR33" s="160"/>
      <c r="AS33" s="196"/>
      <c r="AT33" s="164"/>
      <c r="AU33" s="122">
        <f t="shared" si="59"/>
        <v>0</v>
      </c>
      <c r="AV33" s="123">
        <f t="shared" si="60"/>
        <v>8.88888888888889</v>
      </c>
      <c r="AW33" s="124">
        <f t="shared" si="61"/>
        <v>88.88888888888889</v>
      </c>
      <c r="AX33" s="164"/>
      <c r="AY33" s="196"/>
      <c r="AZ33" s="196"/>
      <c r="BA33" s="196"/>
      <c r="BB33" s="196"/>
      <c r="BC33" s="196"/>
      <c r="BD33" s="122">
        <f t="shared" si="62"/>
        <v>0</v>
      </c>
      <c r="BE33" s="123">
        <f t="shared" si="63"/>
        <v>0</v>
      </c>
      <c r="BF33" s="124">
        <f t="shared" si="64"/>
        <v>0</v>
      </c>
      <c r="BG33" s="123">
        <f t="shared" si="65"/>
        <v>0</v>
      </c>
      <c r="BH33" s="123">
        <f t="shared" si="66"/>
        <v>0</v>
      </c>
      <c r="BI33" s="123">
        <f t="shared" si="67"/>
        <v>0</v>
      </c>
      <c r="BJ33" s="139"/>
      <c r="BL33" s="422">
        <f t="shared" si="68"/>
        <v>1.1111111111111112</v>
      </c>
      <c r="BM33" s="423">
        <f t="shared" si="69"/>
        <v>8.88888888888889</v>
      </c>
      <c r="BN33" s="424">
        <f t="shared" si="70"/>
        <v>17.77777777777778</v>
      </c>
      <c r="BO33" s="425"/>
      <c r="BP33" s="422">
        <f t="shared" si="71"/>
        <v>0</v>
      </c>
      <c r="BQ33" s="423">
        <f t="shared" si="72"/>
        <v>0</v>
      </c>
      <c r="BR33" s="424">
        <f t="shared" si="73"/>
        <v>0</v>
      </c>
      <c r="BS33" s="423"/>
      <c r="BT33" s="422">
        <f t="shared" si="74"/>
        <v>0</v>
      </c>
      <c r="BU33" s="423">
        <f t="shared" si="75"/>
        <v>0</v>
      </c>
      <c r="BV33" s="424">
        <f t="shared" si="76"/>
        <v>0</v>
      </c>
    </row>
    <row r="34" spans="1:74" ht="31.5" customHeight="1">
      <c r="A34" s="252" t="s">
        <v>118</v>
      </c>
      <c r="B34" s="19">
        <v>1</v>
      </c>
      <c r="C34" s="19">
        <v>12</v>
      </c>
      <c r="D34" s="19">
        <v>5</v>
      </c>
      <c r="E34" s="19">
        <v>100</v>
      </c>
      <c r="F34" s="19"/>
      <c r="G34" s="19"/>
      <c r="H34" s="19"/>
      <c r="I34" s="94"/>
      <c r="J34" s="175">
        <v>50000</v>
      </c>
      <c r="K34" s="20">
        <f t="shared" si="42"/>
      </c>
      <c r="L34" s="19"/>
      <c r="M34" s="94"/>
      <c r="N34" s="19"/>
      <c r="O34" s="20">
        <f t="shared" si="43"/>
      </c>
      <c r="P34" s="22"/>
      <c r="Q34" s="22"/>
      <c r="R34" s="23">
        <v>2</v>
      </c>
      <c r="S34" s="158"/>
      <c r="T34" s="332" t="s">
        <v>270</v>
      </c>
      <c r="U34" s="175"/>
      <c r="V34" s="175"/>
      <c r="W34" s="188">
        <f t="shared" si="44"/>
        <v>0.5555555555555556</v>
      </c>
      <c r="X34" s="95">
        <f t="shared" si="45"/>
        <v>133.33333333333334</v>
      </c>
      <c r="Y34" s="433"/>
      <c r="Z34" s="21">
        <f t="shared" si="46"/>
        <v>0</v>
      </c>
      <c r="AA34" s="24">
        <f t="shared" si="47"/>
        <v>0</v>
      </c>
      <c r="AB34" s="21">
        <f t="shared" si="48"/>
        <v>0</v>
      </c>
      <c r="AC34" s="24">
        <f t="shared" si="49"/>
        <v>0</v>
      </c>
      <c r="AD34" s="139"/>
      <c r="AE34" s="391">
        <f t="shared" si="50"/>
        <v>133.33333333333334</v>
      </c>
      <c r="AF34" s="392">
        <f t="shared" si="51"/>
        <v>1466.6666666666665</v>
      </c>
      <c r="AG34" s="393"/>
      <c r="AH34" s="391">
        <f t="shared" si="52"/>
        <v>0</v>
      </c>
      <c r="AI34" s="392">
        <f t="shared" si="53"/>
        <v>0</v>
      </c>
      <c r="AJ34" s="391"/>
      <c r="AK34" s="394">
        <f t="shared" si="54"/>
        <v>0</v>
      </c>
      <c r="AL34" s="392">
        <f t="shared" si="55"/>
        <v>0</v>
      </c>
      <c r="AM34" s="391"/>
      <c r="AN34" s="394">
        <f t="shared" si="56"/>
        <v>0.5555555555555556</v>
      </c>
      <c r="AO34" s="394">
        <f t="shared" si="57"/>
        <v>0</v>
      </c>
      <c r="AP34" s="392">
        <f t="shared" si="58"/>
        <v>0</v>
      </c>
      <c r="AQ34" s="99"/>
      <c r="AR34" s="160"/>
      <c r="AS34" s="196"/>
      <c r="AT34" s="164"/>
      <c r="AU34" s="122">
        <f t="shared" si="59"/>
        <v>0</v>
      </c>
      <c r="AV34" s="123">
        <f t="shared" si="60"/>
        <v>133.33333333333334</v>
      </c>
      <c r="AW34" s="124">
        <f t="shared" si="61"/>
        <v>1333.3333333333333</v>
      </c>
      <c r="AX34" s="164"/>
      <c r="AY34" s="196"/>
      <c r="AZ34" s="196"/>
      <c r="BA34" s="196"/>
      <c r="BB34" s="196"/>
      <c r="BC34" s="196"/>
      <c r="BD34" s="122">
        <f t="shared" si="62"/>
        <v>0</v>
      </c>
      <c r="BE34" s="123">
        <f t="shared" si="63"/>
        <v>0</v>
      </c>
      <c r="BF34" s="124">
        <f t="shared" si="64"/>
        <v>0</v>
      </c>
      <c r="BG34" s="123">
        <f t="shared" si="65"/>
        <v>0</v>
      </c>
      <c r="BH34" s="123">
        <f t="shared" si="66"/>
        <v>0</v>
      </c>
      <c r="BI34" s="123">
        <f t="shared" si="67"/>
        <v>0</v>
      </c>
      <c r="BJ34" s="139"/>
      <c r="BL34" s="422">
        <f t="shared" si="68"/>
        <v>0.5555555555555556</v>
      </c>
      <c r="BM34" s="423">
        <f t="shared" si="69"/>
        <v>133.33333333333334</v>
      </c>
      <c r="BN34" s="424">
        <f t="shared" si="70"/>
        <v>266.6666666666667</v>
      </c>
      <c r="BO34" s="425"/>
      <c r="BP34" s="422">
        <f t="shared" si="71"/>
        <v>0</v>
      </c>
      <c r="BQ34" s="423">
        <f t="shared" si="72"/>
        <v>0</v>
      </c>
      <c r="BR34" s="424">
        <f t="shared" si="73"/>
        <v>0</v>
      </c>
      <c r="BS34" s="423"/>
      <c r="BT34" s="422">
        <f t="shared" si="74"/>
        <v>0</v>
      </c>
      <c r="BU34" s="423">
        <f t="shared" si="75"/>
        <v>0</v>
      </c>
      <c r="BV34" s="424">
        <f t="shared" si="76"/>
        <v>0</v>
      </c>
    </row>
    <row r="35" spans="1:74" ht="47.25" customHeight="1">
      <c r="A35" s="252" t="s">
        <v>120</v>
      </c>
      <c r="B35" s="19">
        <v>1</v>
      </c>
      <c r="C35" s="19">
        <v>1</v>
      </c>
      <c r="D35" s="19">
        <v>5</v>
      </c>
      <c r="E35" s="19">
        <v>10</v>
      </c>
      <c r="F35" s="19"/>
      <c r="G35" s="19"/>
      <c r="H35" s="19"/>
      <c r="I35" s="94"/>
      <c r="J35" s="175"/>
      <c r="K35" s="20"/>
      <c r="L35" s="19">
        <v>15</v>
      </c>
      <c r="M35" s="94">
        <v>15</v>
      </c>
      <c r="N35" s="19"/>
      <c r="O35" s="20"/>
      <c r="P35" s="22"/>
      <c r="Q35" s="22"/>
      <c r="R35" s="23">
        <v>2</v>
      </c>
      <c r="S35" s="158"/>
      <c r="T35" s="332" t="s">
        <v>269</v>
      </c>
      <c r="U35" s="175"/>
      <c r="V35" s="175"/>
      <c r="W35" s="188">
        <f t="shared" si="44"/>
        <v>18.75</v>
      </c>
      <c r="X35" s="95">
        <f t="shared" si="45"/>
        <v>37.5</v>
      </c>
      <c r="Y35" s="433"/>
      <c r="Z35" s="21">
        <f t="shared" si="46"/>
        <v>0</v>
      </c>
      <c r="AA35" s="24">
        <f t="shared" si="47"/>
        <v>0</v>
      </c>
      <c r="AB35" s="21">
        <f t="shared" si="48"/>
        <v>0</v>
      </c>
      <c r="AC35" s="24">
        <f t="shared" si="49"/>
        <v>0</v>
      </c>
      <c r="AD35" s="139"/>
      <c r="AE35" s="391">
        <f t="shared" si="50"/>
        <v>37.5</v>
      </c>
      <c r="AF35" s="392">
        <f t="shared" si="51"/>
        <v>37.5</v>
      </c>
      <c r="AG35" s="393"/>
      <c r="AH35" s="391">
        <f t="shared" si="52"/>
        <v>0</v>
      </c>
      <c r="AI35" s="392">
        <f t="shared" si="53"/>
        <v>0</v>
      </c>
      <c r="AJ35" s="391"/>
      <c r="AK35" s="394">
        <f t="shared" si="54"/>
        <v>0</v>
      </c>
      <c r="AL35" s="392">
        <f t="shared" si="55"/>
        <v>0</v>
      </c>
      <c r="AM35" s="391"/>
      <c r="AN35" s="394">
        <f t="shared" si="56"/>
        <v>18.75</v>
      </c>
      <c r="AO35" s="394">
        <f t="shared" si="57"/>
        <v>0</v>
      </c>
      <c r="AP35" s="392">
        <f t="shared" si="58"/>
        <v>0</v>
      </c>
      <c r="AQ35" s="99"/>
      <c r="AR35" s="160"/>
      <c r="AS35" s="196"/>
      <c r="AT35" s="164"/>
      <c r="AU35" s="122">
        <f t="shared" si="59"/>
        <v>37.5</v>
      </c>
      <c r="AV35" s="123">
        <f t="shared" si="60"/>
        <v>0</v>
      </c>
      <c r="AW35" s="124">
        <f t="shared" si="61"/>
        <v>0</v>
      </c>
      <c r="AX35" s="164"/>
      <c r="AY35" s="196"/>
      <c r="AZ35" s="196"/>
      <c r="BA35" s="196"/>
      <c r="BB35" s="196"/>
      <c r="BC35" s="196"/>
      <c r="BD35" s="122">
        <f t="shared" si="62"/>
        <v>0</v>
      </c>
      <c r="BE35" s="123">
        <f t="shared" si="63"/>
        <v>0</v>
      </c>
      <c r="BF35" s="124">
        <f t="shared" si="64"/>
        <v>0</v>
      </c>
      <c r="BG35" s="123">
        <f t="shared" si="65"/>
        <v>0</v>
      </c>
      <c r="BH35" s="123">
        <f t="shared" si="66"/>
        <v>0</v>
      </c>
      <c r="BI35" s="123">
        <f t="shared" si="67"/>
        <v>0</v>
      </c>
      <c r="BJ35" s="139"/>
      <c r="BL35" s="422">
        <f t="shared" si="68"/>
        <v>18.75</v>
      </c>
      <c r="BM35" s="423">
        <f t="shared" si="69"/>
        <v>37.5</v>
      </c>
      <c r="BN35" s="424">
        <f t="shared" si="70"/>
        <v>37.5</v>
      </c>
      <c r="BO35" s="425"/>
      <c r="BP35" s="422">
        <f t="shared" si="71"/>
        <v>0</v>
      </c>
      <c r="BQ35" s="423">
        <f t="shared" si="72"/>
        <v>0</v>
      </c>
      <c r="BR35" s="424">
        <f t="shared" si="73"/>
        <v>0</v>
      </c>
      <c r="BS35" s="423"/>
      <c r="BT35" s="422">
        <f t="shared" si="74"/>
        <v>0</v>
      </c>
      <c r="BU35" s="423">
        <f t="shared" si="75"/>
        <v>0</v>
      </c>
      <c r="BV35" s="424">
        <f t="shared" si="76"/>
        <v>0</v>
      </c>
    </row>
    <row r="36" spans="1:74" ht="51">
      <c r="A36" s="248" t="s">
        <v>121</v>
      </c>
      <c r="B36" s="19">
        <v>120</v>
      </c>
      <c r="C36" s="19">
        <v>1</v>
      </c>
      <c r="D36" s="19">
        <v>10</v>
      </c>
      <c r="E36" s="19">
        <v>100</v>
      </c>
      <c r="F36" s="19"/>
      <c r="G36" s="19"/>
      <c r="H36" s="19"/>
      <c r="I36" s="94"/>
      <c r="J36" s="175">
        <v>1000</v>
      </c>
      <c r="K36" s="20">
        <f>IF(J36*(L36+M36)&gt;0,"Error!","")</f>
      </c>
      <c r="L36" s="19"/>
      <c r="M36" s="94"/>
      <c r="N36" s="19"/>
      <c r="O36" s="20">
        <f>IF(N36*(P36+Q36)&gt;0,"Error!","")</f>
      </c>
      <c r="P36" s="22"/>
      <c r="Q36" s="22"/>
      <c r="R36" s="23">
        <v>2</v>
      </c>
      <c r="S36" s="158"/>
      <c r="T36" s="332" t="s">
        <v>270</v>
      </c>
      <c r="U36" s="175"/>
      <c r="V36" s="175"/>
      <c r="W36" s="188">
        <f t="shared" si="44"/>
        <v>2.6666666666666665</v>
      </c>
      <c r="X36" s="95">
        <f t="shared" si="45"/>
        <v>26.666666666666668</v>
      </c>
      <c r="Y36" s="433"/>
      <c r="Z36" s="21">
        <f t="shared" si="46"/>
        <v>0</v>
      </c>
      <c r="AA36" s="24">
        <f t="shared" si="47"/>
        <v>0</v>
      </c>
      <c r="AB36" s="21">
        <f t="shared" si="48"/>
        <v>0</v>
      </c>
      <c r="AC36" s="24">
        <f t="shared" si="49"/>
        <v>0</v>
      </c>
      <c r="AD36" s="139"/>
      <c r="AE36" s="391">
        <f t="shared" si="50"/>
        <v>26.666666666666668</v>
      </c>
      <c r="AF36" s="392">
        <f t="shared" si="51"/>
        <v>293.33333333333337</v>
      </c>
      <c r="AG36" s="393"/>
      <c r="AH36" s="391">
        <f t="shared" si="52"/>
        <v>0</v>
      </c>
      <c r="AI36" s="392">
        <f t="shared" si="53"/>
        <v>0</v>
      </c>
      <c r="AJ36" s="391"/>
      <c r="AK36" s="394">
        <f t="shared" si="54"/>
        <v>0</v>
      </c>
      <c r="AL36" s="392">
        <f t="shared" si="55"/>
        <v>0</v>
      </c>
      <c r="AM36" s="391"/>
      <c r="AN36" s="394">
        <f t="shared" si="56"/>
        <v>2.6666666666666665</v>
      </c>
      <c r="AO36" s="394">
        <f t="shared" si="57"/>
        <v>0</v>
      </c>
      <c r="AP36" s="392">
        <f t="shared" si="58"/>
        <v>0</v>
      </c>
      <c r="AQ36" s="99"/>
      <c r="AR36" s="160"/>
      <c r="AS36" s="196"/>
      <c r="AT36" s="164"/>
      <c r="AU36" s="122">
        <f t="shared" si="59"/>
        <v>0</v>
      </c>
      <c r="AV36" s="123">
        <f t="shared" si="60"/>
        <v>26.666666666666668</v>
      </c>
      <c r="AW36" s="124">
        <f t="shared" si="61"/>
        <v>266.6666666666667</v>
      </c>
      <c r="AX36" s="164"/>
      <c r="AY36" s="196"/>
      <c r="AZ36" s="196"/>
      <c r="BA36" s="196"/>
      <c r="BB36" s="196"/>
      <c r="BC36" s="196"/>
      <c r="BD36" s="122">
        <f t="shared" si="62"/>
        <v>0</v>
      </c>
      <c r="BE36" s="123">
        <f t="shared" si="63"/>
        <v>0</v>
      </c>
      <c r="BF36" s="124">
        <f t="shared" si="64"/>
        <v>0</v>
      </c>
      <c r="BG36" s="123">
        <f t="shared" si="65"/>
        <v>0</v>
      </c>
      <c r="BH36" s="123">
        <f t="shared" si="66"/>
        <v>0</v>
      </c>
      <c r="BI36" s="123">
        <f t="shared" si="67"/>
        <v>0</v>
      </c>
      <c r="BJ36" s="139"/>
      <c r="BL36" s="422">
        <f t="shared" si="68"/>
        <v>2.6666666666666665</v>
      </c>
      <c r="BM36" s="423">
        <f t="shared" si="69"/>
        <v>26.666666666666668</v>
      </c>
      <c r="BN36" s="424">
        <f t="shared" si="70"/>
        <v>53.333333333333336</v>
      </c>
      <c r="BO36" s="425"/>
      <c r="BP36" s="422">
        <f t="shared" si="71"/>
        <v>0</v>
      </c>
      <c r="BQ36" s="423">
        <f t="shared" si="72"/>
        <v>0</v>
      </c>
      <c r="BR36" s="424">
        <f t="shared" si="73"/>
        <v>0</v>
      </c>
      <c r="BS36" s="423"/>
      <c r="BT36" s="422">
        <f t="shared" si="74"/>
        <v>0</v>
      </c>
      <c r="BU36" s="423">
        <f t="shared" si="75"/>
        <v>0</v>
      </c>
      <c r="BV36" s="424">
        <f t="shared" si="76"/>
        <v>0</v>
      </c>
    </row>
    <row r="37" spans="1:76" s="30" customFormat="1" ht="25.5">
      <c r="A37" s="249" t="s">
        <v>123</v>
      </c>
      <c r="B37" s="26"/>
      <c r="C37" s="26"/>
      <c r="D37" s="26"/>
      <c r="E37" s="26"/>
      <c r="F37" s="26"/>
      <c r="G37" s="26"/>
      <c r="H37" s="26"/>
      <c r="I37" s="177"/>
      <c r="J37" s="176"/>
      <c r="K37" s="26"/>
      <c r="L37" s="26"/>
      <c r="M37" s="177"/>
      <c r="N37" s="26"/>
      <c r="O37" s="26"/>
      <c r="P37" s="28"/>
      <c r="Q37" s="28"/>
      <c r="R37" s="29"/>
      <c r="S37" s="114"/>
      <c r="T37" s="333"/>
      <c r="U37" s="176"/>
      <c r="V37" s="176"/>
      <c r="W37" s="189"/>
      <c r="X37" s="177"/>
      <c r="Y37" s="434"/>
      <c r="Z37" s="27"/>
      <c r="AA37" s="29"/>
      <c r="AB37" s="27"/>
      <c r="AC37" s="29"/>
      <c r="AD37" s="140"/>
      <c r="AE37" s="105"/>
      <c r="AF37" s="116"/>
      <c r="AG37" s="140"/>
      <c r="AH37" s="115"/>
      <c r="AI37" s="116"/>
      <c r="AJ37" s="115"/>
      <c r="AK37" s="114"/>
      <c r="AL37" s="116"/>
      <c r="AM37" s="115"/>
      <c r="AN37" s="104"/>
      <c r="AO37" s="104"/>
      <c r="AP37" s="106"/>
      <c r="AQ37" s="115"/>
      <c r="AR37" s="140"/>
      <c r="AS37" s="114"/>
      <c r="AT37" s="140"/>
      <c r="AU37" s="104"/>
      <c r="AV37" s="105"/>
      <c r="AW37" s="106"/>
      <c r="AX37" s="165"/>
      <c r="AY37" s="104"/>
      <c r="AZ37" s="104"/>
      <c r="BA37" s="104"/>
      <c r="BB37" s="104"/>
      <c r="BC37" s="104"/>
      <c r="BD37" s="104"/>
      <c r="BE37" s="105"/>
      <c r="BF37" s="106"/>
      <c r="BG37" s="105"/>
      <c r="BH37" s="105"/>
      <c r="BI37" s="105"/>
      <c r="BJ37" s="140"/>
      <c r="BL37" s="114"/>
      <c r="BM37" s="115"/>
      <c r="BN37" s="106"/>
      <c r="BO37" s="115"/>
      <c r="BP37" s="114"/>
      <c r="BQ37" s="115"/>
      <c r="BR37" s="106"/>
      <c r="BS37" s="105"/>
      <c r="BT37" s="104"/>
      <c r="BU37" s="105"/>
      <c r="BV37" s="106"/>
      <c r="BW37" s="341"/>
      <c r="BX37" s="341"/>
    </row>
    <row r="38" spans="1:74" ht="33.75" customHeight="1">
      <c r="A38" s="252" t="s">
        <v>124</v>
      </c>
      <c r="B38" s="19">
        <v>2</v>
      </c>
      <c r="C38" s="19">
        <v>0.1</v>
      </c>
      <c r="D38" s="19">
        <v>300</v>
      </c>
      <c r="E38" s="19">
        <v>2000</v>
      </c>
      <c r="F38" s="19">
        <v>300</v>
      </c>
      <c r="G38" s="19">
        <v>2000</v>
      </c>
      <c r="H38" s="19"/>
      <c r="I38" s="94"/>
      <c r="J38" s="175">
        <v>1000</v>
      </c>
      <c r="K38" s="20">
        <f aca="true" t="shared" si="77" ref="K38:K44">IF(J38*(L38+M38)&gt;0,"Error!","")</f>
      </c>
      <c r="L38" s="19"/>
      <c r="M38" s="94"/>
      <c r="N38" s="19">
        <v>50000</v>
      </c>
      <c r="O38" s="20">
        <f aca="true" t="shared" si="78" ref="O38:O44">IF(N38*(P38+Q38)&gt;0,"Error!","")</f>
      </c>
      <c r="P38" s="22"/>
      <c r="Q38" s="22"/>
      <c r="R38" s="23">
        <v>2</v>
      </c>
      <c r="S38" s="158"/>
      <c r="T38" s="332" t="s">
        <v>270</v>
      </c>
      <c r="U38" s="175"/>
      <c r="V38" s="175"/>
      <c r="W38" s="188">
        <f aca="true" t="shared" si="79" ref="W38:W44">(8*$B38*$D38*$J38)/(3600*1000)+($B38*$D38*$L38*$M38/60)</f>
        <v>1.3333333333333333</v>
      </c>
      <c r="X38" s="95">
        <f aca="true" t="shared" si="80" ref="X38:X44">(8*$B38*$C38*$E38*$J38)/(3600*1000)+($B38*$C38*$E38*$L38*$M38/60)</f>
        <v>0.8888888888888888</v>
      </c>
      <c r="Y38" s="433"/>
      <c r="Z38" s="21">
        <f aca="true" t="shared" si="81" ref="Z38:Z44">(8*$B38*$F38*$N38)/(3600*1000)+($B38*$F38*$P38*$Q38/60)</f>
        <v>66.66666666666667</v>
      </c>
      <c r="AA38" s="24">
        <f aca="true" t="shared" si="82" ref="AA38:AA44">(8*$B38*$C38*$G38*$N38)/(3600*1000)+($B38*$C38*$G38*$P38*$Q38/60)</f>
        <v>44.44444444444444</v>
      </c>
      <c r="AB38" s="21">
        <f aca="true" t="shared" si="83" ref="AB38:AB44">IF($H38=0,Z38,(8*$B38*$H38*$N38*$R38)/(3600*1000)+($B38*$H38*$P38*$Q38*$R38/60))</f>
        <v>66.66666666666667</v>
      </c>
      <c r="AC38" s="24">
        <f aca="true" t="shared" si="84" ref="AC38:AC44">IF($I38=0,AA38,(8*$B38*$C38*$I38*$N38*$R38)/(3600*1000)+($B38*$C38*$I38*$P38*$Q38*$R38/60))</f>
        <v>44.44444444444444</v>
      </c>
      <c r="AD38" s="139"/>
      <c r="AE38" s="391">
        <f aca="true" t="shared" si="85" ref="AE38:AE44">AU38+AV38</f>
        <v>0.8888888888888888</v>
      </c>
      <c r="AF38" s="392">
        <f aca="true" t="shared" si="86" ref="AF38:AF44">AU38+AV38+AW38</f>
        <v>9.777777777777777</v>
      </c>
      <c r="AG38" s="393"/>
      <c r="AH38" s="391">
        <f aca="true" t="shared" si="87" ref="AH38:AH44">BD38+BE38</f>
        <v>29.62962962962963</v>
      </c>
      <c r="AI38" s="392">
        <f aca="true" t="shared" si="88" ref="AI38:AI44">BD38+BE38+BF38</f>
        <v>325.9259259259259</v>
      </c>
      <c r="AJ38" s="391"/>
      <c r="AK38" s="394">
        <f aca="true" t="shared" si="89" ref="AK38:AK44">BG38+BH38</f>
        <v>29.62962962962963</v>
      </c>
      <c r="AL38" s="392">
        <f aca="true" t="shared" si="90" ref="AL38:AL44">BG38+BH38+BI38</f>
        <v>325.9259259259259</v>
      </c>
      <c r="AM38" s="391"/>
      <c r="AN38" s="394">
        <f aca="true" t="shared" si="91" ref="AN38:AN44">IF(T38="s",W38/$AO$59,IF(T38="i",W38/$AO$59,0))</f>
        <v>1.3333333333333333</v>
      </c>
      <c r="AO38" s="394">
        <f aca="true" t="shared" si="92" ref="AO38:AO44">IF(T38="x",0,Z38/$AP$59)</f>
        <v>44.44444444444445</v>
      </c>
      <c r="AP38" s="392">
        <f aca="true" t="shared" si="93" ref="AP38:AP44">IF(T38="x",0,AB38/$AP$59)</f>
        <v>44.44444444444445</v>
      </c>
      <c r="AQ38" s="99"/>
      <c r="AR38" s="160"/>
      <c r="AS38" s="196"/>
      <c r="AT38" s="164"/>
      <c r="AU38" s="122">
        <f aca="true" t="shared" si="94" ref="AU38:AU44">IF(T38="s",X38/$AO$59,0)</f>
        <v>0</v>
      </c>
      <c r="AV38" s="123">
        <f aca="true" t="shared" si="95" ref="AV38:AV44">IF(T38="i",X38/$AO$60,0)</f>
        <v>0.8888888888888888</v>
      </c>
      <c r="AW38" s="124">
        <f aca="true" t="shared" si="96" ref="AW38:AW44">IF(T38="i",(X38/$AO$61),0)</f>
        <v>8.888888888888888</v>
      </c>
      <c r="AX38" s="164"/>
      <c r="AY38" s="196"/>
      <c r="AZ38" s="196"/>
      <c r="BA38" s="196"/>
      <c r="BB38" s="196"/>
      <c r="BC38" s="196"/>
      <c r="BD38" s="122">
        <f aca="true" t="shared" si="97" ref="BD38:BD44">IF(T38="s",AC38/$AP$59,0)</f>
        <v>0</v>
      </c>
      <c r="BE38" s="123">
        <f aca="true" t="shared" si="98" ref="BE38:BE44">IF(T38="i",AC38/$AP$60,0)</f>
        <v>29.62962962962963</v>
      </c>
      <c r="BF38" s="124">
        <f aca="true" t="shared" si="99" ref="BF38:BF44">IF(T38="i",(AC38/$AP$61),0)</f>
        <v>296.2962962962963</v>
      </c>
      <c r="BG38" s="123">
        <f aca="true" t="shared" si="100" ref="BG38:BG44">IF($T38="s",$AA38/$AP$59,0)</f>
        <v>0</v>
      </c>
      <c r="BH38" s="123">
        <f aca="true" t="shared" si="101" ref="BH38:BH44">IF($T38="i",$AA38/$AP$60,0)</f>
        <v>29.62962962962963</v>
      </c>
      <c r="BI38" s="123">
        <f aca="true" t="shared" si="102" ref="BI38:BI44">IF($T38="i",$AA38/$AP$61,0)</f>
        <v>296.2962962962963</v>
      </c>
      <c r="BJ38" s="139"/>
      <c r="BL38" s="422">
        <f aca="true" t="shared" si="103" ref="BL38:BL44">IF(T38="x",0,W38)</f>
        <v>1.3333333333333333</v>
      </c>
      <c r="BM38" s="423">
        <f aca="true" t="shared" si="104" ref="BM38:BM44">IF(T38="x",0,X38)</f>
        <v>0.8888888888888888</v>
      </c>
      <c r="BN38" s="424">
        <f aca="true" t="shared" si="105" ref="BN38:BN44">IF(T38="x",0,IF(T38="s",X38,2*X38))</f>
        <v>1.7777777777777777</v>
      </c>
      <c r="BO38" s="425"/>
      <c r="BP38" s="422">
        <f aca="true" t="shared" si="106" ref="BP38:BP44">IF(T38="x",0,AB38)</f>
        <v>66.66666666666667</v>
      </c>
      <c r="BQ38" s="423">
        <f aca="true" t="shared" si="107" ref="BQ38:BQ44">IF(T38="x",0,AC38)</f>
        <v>44.44444444444444</v>
      </c>
      <c r="BR38" s="424">
        <f aca="true" t="shared" si="108" ref="BR38:BR44">IF(T38="x",0,IF(T38="s",AC38,2*AC38))</f>
        <v>88.88888888888889</v>
      </c>
      <c r="BS38" s="423"/>
      <c r="BT38" s="422">
        <f aca="true" t="shared" si="109" ref="BT38:BT44">IF(T38="x",0,Z38)</f>
        <v>66.66666666666667</v>
      </c>
      <c r="BU38" s="423">
        <f aca="true" t="shared" si="110" ref="BU38:BU44">IF(T38="x",0,AA38)</f>
        <v>44.44444444444444</v>
      </c>
      <c r="BV38" s="424">
        <f aca="true" t="shared" si="111" ref="BV38:BV44">IF(T38="x",0,IF(T38="s",AA38,2*AA38))</f>
        <v>88.88888888888889</v>
      </c>
    </row>
    <row r="39" spans="1:74" ht="45" customHeight="1">
      <c r="A39" s="248" t="s">
        <v>125</v>
      </c>
      <c r="B39" s="19">
        <v>2</v>
      </c>
      <c r="C39" s="19">
        <v>2</v>
      </c>
      <c r="D39" s="19">
        <v>10</v>
      </c>
      <c r="E39" s="19">
        <v>100</v>
      </c>
      <c r="F39" s="19">
        <v>10</v>
      </c>
      <c r="G39" s="19">
        <v>100</v>
      </c>
      <c r="H39" s="19"/>
      <c r="I39" s="94"/>
      <c r="J39" s="175">
        <v>1000</v>
      </c>
      <c r="K39" s="20">
        <f t="shared" si="77"/>
      </c>
      <c r="L39" s="19"/>
      <c r="M39" s="94"/>
      <c r="N39" s="19">
        <v>50000</v>
      </c>
      <c r="O39" s="20">
        <f t="shared" si="78"/>
      </c>
      <c r="P39" s="22"/>
      <c r="Q39" s="22"/>
      <c r="R39" s="23">
        <v>2</v>
      </c>
      <c r="S39" s="158"/>
      <c r="T39" s="332" t="s">
        <v>270</v>
      </c>
      <c r="U39" s="175"/>
      <c r="V39" s="175"/>
      <c r="W39" s="188">
        <f t="shared" si="79"/>
        <v>0.044444444444444446</v>
      </c>
      <c r="X39" s="95">
        <f t="shared" si="80"/>
        <v>0.8888888888888888</v>
      </c>
      <c r="Y39" s="433"/>
      <c r="Z39" s="21">
        <f t="shared" si="81"/>
        <v>2.2222222222222223</v>
      </c>
      <c r="AA39" s="24">
        <f t="shared" si="82"/>
        <v>44.44444444444444</v>
      </c>
      <c r="AB39" s="21">
        <f t="shared" si="83"/>
        <v>2.2222222222222223</v>
      </c>
      <c r="AC39" s="24">
        <f t="shared" si="84"/>
        <v>44.44444444444444</v>
      </c>
      <c r="AD39" s="139"/>
      <c r="AE39" s="391">
        <f t="shared" si="85"/>
        <v>0.8888888888888888</v>
      </c>
      <c r="AF39" s="392">
        <f t="shared" si="86"/>
        <v>9.777777777777777</v>
      </c>
      <c r="AG39" s="393"/>
      <c r="AH39" s="391">
        <f t="shared" si="87"/>
        <v>29.62962962962963</v>
      </c>
      <c r="AI39" s="392">
        <f t="shared" si="88"/>
        <v>325.9259259259259</v>
      </c>
      <c r="AJ39" s="391"/>
      <c r="AK39" s="394">
        <f t="shared" si="89"/>
        <v>29.62962962962963</v>
      </c>
      <c r="AL39" s="392">
        <f t="shared" si="90"/>
        <v>325.9259259259259</v>
      </c>
      <c r="AM39" s="391"/>
      <c r="AN39" s="394">
        <f t="shared" si="91"/>
        <v>0.044444444444444446</v>
      </c>
      <c r="AO39" s="394">
        <f t="shared" si="92"/>
        <v>1.4814814814814816</v>
      </c>
      <c r="AP39" s="392">
        <f t="shared" si="93"/>
        <v>1.4814814814814816</v>
      </c>
      <c r="AQ39" s="99"/>
      <c r="AR39" s="160"/>
      <c r="AS39" s="196"/>
      <c r="AT39" s="164"/>
      <c r="AU39" s="122">
        <f t="shared" si="94"/>
        <v>0</v>
      </c>
      <c r="AV39" s="123">
        <f t="shared" si="95"/>
        <v>0.8888888888888888</v>
      </c>
      <c r="AW39" s="124">
        <f t="shared" si="96"/>
        <v>8.888888888888888</v>
      </c>
      <c r="AX39" s="164"/>
      <c r="AY39" s="196"/>
      <c r="AZ39" s="196"/>
      <c r="BA39" s="196"/>
      <c r="BB39" s="196"/>
      <c r="BC39" s="196"/>
      <c r="BD39" s="122">
        <f t="shared" si="97"/>
        <v>0</v>
      </c>
      <c r="BE39" s="123">
        <f t="shared" si="98"/>
        <v>29.62962962962963</v>
      </c>
      <c r="BF39" s="124">
        <f t="shared" si="99"/>
        <v>296.2962962962963</v>
      </c>
      <c r="BG39" s="123">
        <f t="shared" si="100"/>
        <v>0</v>
      </c>
      <c r="BH39" s="123">
        <f t="shared" si="101"/>
        <v>29.62962962962963</v>
      </c>
      <c r="BI39" s="123">
        <f t="shared" si="102"/>
        <v>296.2962962962963</v>
      </c>
      <c r="BJ39" s="139"/>
      <c r="BL39" s="422">
        <f t="shared" si="103"/>
        <v>0.044444444444444446</v>
      </c>
      <c r="BM39" s="423">
        <f t="shared" si="104"/>
        <v>0.8888888888888888</v>
      </c>
      <c r="BN39" s="424">
        <f t="shared" si="105"/>
        <v>1.7777777777777777</v>
      </c>
      <c r="BO39" s="425"/>
      <c r="BP39" s="422">
        <f t="shared" si="106"/>
        <v>2.2222222222222223</v>
      </c>
      <c r="BQ39" s="423">
        <f t="shared" si="107"/>
        <v>44.44444444444444</v>
      </c>
      <c r="BR39" s="424">
        <f t="shared" si="108"/>
        <v>88.88888888888889</v>
      </c>
      <c r="BS39" s="423"/>
      <c r="BT39" s="422">
        <f t="shared" si="109"/>
        <v>2.2222222222222223</v>
      </c>
      <c r="BU39" s="423">
        <f t="shared" si="110"/>
        <v>44.44444444444444</v>
      </c>
      <c r="BV39" s="424">
        <f t="shared" si="111"/>
        <v>88.88888888888889</v>
      </c>
    </row>
    <row r="40" spans="1:74" ht="39.75" customHeight="1">
      <c r="A40" s="253" t="s">
        <v>127</v>
      </c>
      <c r="B40" s="19">
        <v>5</v>
      </c>
      <c r="C40" s="19">
        <v>0.1</v>
      </c>
      <c r="D40" s="19">
        <v>300</v>
      </c>
      <c r="E40" s="19">
        <v>1200</v>
      </c>
      <c r="F40" s="19">
        <v>300</v>
      </c>
      <c r="G40" s="19">
        <v>1200</v>
      </c>
      <c r="H40" s="19"/>
      <c r="I40" s="94"/>
      <c r="J40" s="175">
        <v>100</v>
      </c>
      <c r="K40" s="20">
        <f t="shared" si="77"/>
      </c>
      <c r="L40" s="19"/>
      <c r="M40" s="94"/>
      <c r="N40" s="19">
        <v>2000</v>
      </c>
      <c r="O40" s="20">
        <f t="shared" si="78"/>
      </c>
      <c r="P40" s="22"/>
      <c r="Q40" s="22"/>
      <c r="R40" s="23">
        <v>2</v>
      </c>
      <c r="S40" s="158"/>
      <c r="T40" s="332" t="s">
        <v>269</v>
      </c>
      <c r="U40" s="175"/>
      <c r="V40" s="175"/>
      <c r="W40" s="188">
        <f t="shared" si="79"/>
        <v>0.3333333333333333</v>
      </c>
      <c r="X40" s="95">
        <f t="shared" si="80"/>
        <v>0.13333333333333333</v>
      </c>
      <c r="Y40" s="433"/>
      <c r="Z40" s="21">
        <f t="shared" si="81"/>
        <v>6.666666666666667</v>
      </c>
      <c r="AA40" s="24">
        <f t="shared" si="82"/>
        <v>2.6666666666666665</v>
      </c>
      <c r="AB40" s="21">
        <f t="shared" si="83"/>
        <v>6.666666666666667</v>
      </c>
      <c r="AC40" s="24">
        <f t="shared" si="84"/>
        <v>2.6666666666666665</v>
      </c>
      <c r="AD40" s="139"/>
      <c r="AE40" s="391">
        <f t="shared" si="85"/>
        <v>0.13333333333333333</v>
      </c>
      <c r="AF40" s="392">
        <f t="shared" si="86"/>
        <v>0.13333333333333333</v>
      </c>
      <c r="AG40" s="393"/>
      <c r="AH40" s="391">
        <f t="shared" si="87"/>
        <v>1.7777777777777777</v>
      </c>
      <c r="AI40" s="392">
        <f t="shared" si="88"/>
        <v>1.7777777777777777</v>
      </c>
      <c r="AJ40" s="391"/>
      <c r="AK40" s="394">
        <f t="shared" si="89"/>
        <v>1.7777777777777777</v>
      </c>
      <c r="AL40" s="392">
        <f t="shared" si="90"/>
        <v>1.7777777777777777</v>
      </c>
      <c r="AM40" s="391"/>
      <c r="AN40" s="394">
        <f t="shared" si="91"/>
        <v>0.3333333333333333</v>
      </c>
      <c r="AO40" s="394">
        <f t="shared" si="92"/>
        <v>4.444444444444445</v>
      </c>
      <c r="AP40" s="392">
        <f t="shared" si="93"/>
        <v>4.444444444444445</v>
      </c>
      <c r="AQ40" s="99"/>
      <c r="AR40" s="160"/>
      <c r="AS40" s="196"/>
      <c r="AT40" s="164"/>
      <c r="AU40" s="122">
        <f t="shared" si="94"/>
        <v>0.13333333333333333</v>
      </c>
      <c r="AV40" s="123">
        <f t="shared" si="95"/>
        <v>0</v>
      </c>
      <c r="AW40" s="124">
        <f t="shared" si="96"/>
        <v>0</v>
      </c>
      <c r="AX40" s="164"/>
      <c r="AY40" s="196"/>
      <c r="AZ40" s="196"/>
      <c r="BA40" s="196"/>
      <c r="BB40" s="196"/>
      <c r="BC40" s="196"/>
      <c r="BD40" s="122">
        <f t="shared" si="97"/>
        <v>1.7777777777777777</v>
      </c>
      <c r="BE40" s="123">
        <f t="shared" si="98"/>
        <v>0</v>
      </c>
      <c r="BF40" s="124">
        <f t="shared" si="99"/>
        <v>0</v>
      </c>
      <c r="BG40" s="123">
        <f t="shared" si="100"/>
        <v>1.7777777777777777</v>
      </c>
      <c r="BH40" s="123">
        <f t="shared" si="101"/>
        <v>0</v>
      </c>
      <c r="BI40" s="123">
        <f t="shared" si="102"/>
        <v>0</v>
      </c>
      <c r="BJ40" s="139"/>
      <c r="BL40" s="422">
        <f t="shared" si="103"/>
        <v>0.3333333333333333</v>
      </c>
      <c r="BM40" s="423">
        <f t="shared" si="104"/>
        <v>0.13333333333333333</v>
      </c>
      <c r="BN40" s="424">
        <f t="shared" si="105"/>
        <v>0.13333333333333333</v>
      </c>
      <c r="BO40" s="425"/>
      <c r="BP40" s="422">
        <f t="shared" si="106"/>
        <v>6.666666666666667</v>
      </c>
      <c r="BQ40" s="423">
        <f t="shared" si="107"/>
        <v>2.6666666666666665</v>
      </c>
      <c r="BR40" s="424">
        <f t="shared" si="108"/>
        <v>2.6666666666666665</v>
      </c>
      <c r="BS40" s="423"/>
      <c r="BT40" s="422">
        <f t="shared" si="109"/>
        <v>6.666666666666667</v>
      </c>
      <c r="BU40" s="423">
        <f t="shared" si="110"/>
        <v>2.6666666666666665</v>
      </c>
      <c r="BV40" s="424">
        <f t="shared" si="111"/>
        <v>2.6666666666666665</v>
      </c>
    </row>
    <row r="41" spans="1:74" ht="39.75" customHeight="1">
      <c r="A41" s="253" t="s">
        <v>128</v>
      </c>
      <c r="B41" s="19">
        <v>1</v>
      </c>
      <c r="C41" s="19">
        <v>0.1</v>
      </c>
      <c r="D41" s="19">
        <v>300</v>
      </c>
      <c r="E41" s="19">
        <v>1200</v>
      </c>
      <c r="F41" s="19">
        <v>300</v>
      </c>
      <c r="G41" s="19">
        <v>1200</v>
      </c>
      <c r="H41" s="19"/>
      <c r="I41" s="94"/>
      <c r="J41" s="175">
        <v>20000</v>
      </c>
      <c r="K41" s="20">
        <f t="shared" si="77"/>
      </c>
      <c r="L41" s="19"/>
      <c r="M41" s="94"/>
      <c r="N41" s="19">
        <v>2000</v>
      </c>
      <c r="O41" s="20">
        <f t="shared" si="78"/>
      </c>
      <c r="P41" s="22"/>
      <c r="Q41" s="22"/>
      <c r="R41" s="23">
        <v>2</v>
      </c>
      <c r="S41" s="158"/>
      <c r="T41" s="332" t="s">
        <v>270</v>
      </c>
      <c r="U41" s="175"/>
      <c r="V41" s="175"/>
      <c r="W41" s="188">
        <f t="shared" si="79"/>
        <v>13.333333333333334</v>
      </c>
      <c r="X41" s="95">
        <f t="shared" si="80"/>
        <v>5.333333333333333</v>
      </c>
      <c r="Y41" s="433"/>
      <c r="Z41" s="21">
        <f t="shared" si="81"/>
        <v>1.3333333333333333</v>
      </c>
      <c r="AA41" s="24">
        <f t="shared" si="82"/>
        <v>0.5333333333333333</v>
      </c>
      <c r="AB41" s="21">
        <f t="shared" si="83"/>
        <v>1.3333333333333333</v>
      </c>
      <c r="AC41" s="24">
        <f t="shared" si="84"/>
        <v>0.5333333333333333</v>
      </c>
      <c r="AD41" s="139"/>
      <c r="AE41" s="391">
        <f t="shared" si="85"/>
        <v>5.333333333333333</v>
      </c>
      <c r="AF41" s="392">
        <f t="shared" si="86"/>
        <v>58.666666666666664</v>
      </c>
      <c r="AG41" s="393"/>
      <c r="AH41" s="391">
        <f t="shared" si="87"/>
        <v>0.35555555555555557</v>
      </c>
      <c r="AI41" s="392">
        <f t="shared" si="88"/>
        <v>3.9111111111111114</v>
      </c>
      <c r="AJ41" s="391"/>
      <c r="AK41" s="394">
        <f t="shared" si="89"/>
        <v>0.35555555555555557</v>
      </c>
      <c r="AL41" s="392">
        <f t="shared" si="90"/>
        <v>3.9111111111111114</v>
      </c>
      <c r="AM41" s="391"/>
      <c r="AN41" s="394">
        <f t="shared" si="91"/>
        <v>13.333333333333334</v>
      </c>
      <c r="AO41" s="394">
        <f t="shared" si="92"/>
        <v>0.8888888888888888</v>
      </c>
      <c r="AP41" s="392">
        <f t="shared" si="93"/>
        <v>0.8888888888888888</v>
      </c>
      <c r="AQ41" s="99"/>
      <c r="AR41" s="160"/>
      <c r="AS41" s="196"/>
      <c r="AT41" s="164"/>
      <c r="AU41" s="122">
        <f t="shared" si="94"/>
        <v>0</v>
      </c>
      <c r="AV41" s="123">
        <f t="shared" si="95"/>
        <v>5.333333333333333</v>
      </c>
      <c r="AW41" s="124">
        <f t="shared" si="96"/>
        <v>53.33333333333333</v>
      </c>
      <c r="AX41" s="164"/>
      <c r="AY41" s="196"/>
      <c r="AZ41" s="196"/>
      <c r="BA41" s="196"/>
      <c r="BB41" s="196"/>
      <c r="BC41" s="196"/>
      <c r="BD41" s="122">
        <f t="shared" si="97"/>
        <v>0</v>
      </c>
      <c r="BE41" s="123">
        <f t="shared" si="98"/>
        <v>0.35555555555555557</v>
      </c>
      <c r="BF41" s="124">
        <f t="shared" si="99"/>
        <v>3.555555555555556</v>
      </c>
      <c r="BG41" s="123">
        <f t="shared" si="100"/>
        <v>0</v>
      </c>
      <c r="BH41" s="123">
        <f t="shared" si="101"/>
        <v>0.35555555555555557</v>
      </c>
      <c r="BI41" s="123">
        <f t="shared" si="102"/>
        <v>3.555555555555556</v>
      </c>
      <c r="BJ41" s="139"/>
      <c r="BL41" s="422">
        <f t="shared" si="103"/>
        <v>13.333333333333334</v>
      </c>
      <c r="BM41" s="423">
        <f t="shared" si="104"/>
        <v>5.333333333333333</v>
      </c>
      <c r="BN41" s="424">
        <f t="shared" si="105"/>
        <v>10.666666666666666</v>
      </c>
      <c r="BO41" s="425"/>
      <c r="BP41" s="422">
        <f t="shared" si="106"/>
        <v>1.3333333333333333</v>
      </c>
      <c r="BQ41" s="423">
        <f t="shared" si="107"/>
        <v>0.5333333333333333</v>
      </c>
      <c r="BR41" s="424">
        <f t="shared" si="108"/>
        <v>1.0666666666666667</v>
      </c>
      <c r="BS41" s="423"/>
      <c r="BT41" s="422">
        <f t="shared" si="109"/>
        <v>1.3333333333333333</v>
      </c>
      <c r="BU41" s="423">
        <f t="shared" si="110"/>
        <v>0.5333333333333333</v>
      </c>
      <c r="BV41" s="424">
        <f t="shared" si="111"/>
        <v>1.0666666666666667</v>
      </c>
    </row>
    <row r="42" spans="1:74" ht="24.75" customHeight="1">
      <c r="A42" s="254" t="s">
        <v>132</v>
      </c>
      <c r="B42" s="19">
        <v>1</v>
      </c>
      <c r="C42" s="19">
        <v>0.5</v>
      </c>
      <c r="D42" s="19">
        <v>10</v>
      </c>
      <c r="E42" s="19">
        <v>50</v>
      </c>
      <c r="F42" s="19">
        <v>10</v>
      </c>
      <c r="G42" s="19">
        <v>50</v>
      </c>
      <c r="H42" s="19"/>
      <c r="I42" s="94"/>
      <c r="J42" s="175">
        <v>100</v>
      </c>
      <c r="K42" s="20">
        <f t="shared" si="77"/>
      </c>
      <c r="L42" s="19"/>
      <c r="M42" s="94"/>
      <c r="N42" s="19">
        <v>2000</v>
      </c>
      <c r="O42" s="20">
        <f t="shared" si="78"/>
      </c>
      <c r="P42" s="22"/>
      <c r="Q42" s="22"/>
      <c r="R42" s="23">
        <v>2</v>
      </c>
      <c r="S42" s="158"/>
      <c r="T42" s="332" t="s">
        <v>269</v>
      </c>
      <c r="U42" s="175"/>
      <c r="V42" s="175"/>
      <c r="W42" s="188">
        <f t="shared" si="79"/>
        <v>0.0022222222222222222</v>
      </c>
      <c r="X42" s="95">
        <f t="shared" si="80"/>
        <v>0.005555555555555556</v>
      </c>
      <c r="Y42" s="433"/>
      <c r="Z42" s="21">
        <f t="shared" si="81"/>
        <v>0.044444444444444446</v>
      </c>
      <c r="AA42" s="24">
        <f t="shared" si="82"/>
        <v>0.1111111111111111</v>
      </c>
      <c r="AB42" s="21">
        <f t="shared" si="83"/>
        <v>0.044444444444444446</v>
      </c>
      <c r="AC42" s="24">
        <f t="shared" si="84"/>
        <v>0.1111111111111111</v>
      </c>
      <c r="AD42" s="139"/>
      <c r="AE42" s="391">
        <f t="shared" si="85"/>
        <v>0.005555555555555556</v>
      </c>
      <c r="AF42" s="392">
        <f t="shared" si="86"/>
        <v>0.005555555555555556</v>
      </c>
      <c r="AG42" s="393"/>
      <c r="AH42" s="391">
        <f t="shared" si="87"/>
        <v>0.07407407407407407</v>
      </c>
      <c r="AI42" s="392">
        <f t="shared" si="88"/>
        <v>0.07407407407407407</v>
      </c>
      <c r="AJ42" s="391"/>
      <c r="AK42" s="394">
        <f t="shared" si="89"/>
        <v>0.07407407407407407</v>
      </c>
      <c r="AL42" s="392">
        <f t="shared" si="90"/>
        <v>0.07407407407407407</v>
      </c>
      <c r="AM42" s="391"/>
      <c r="AN42" s="394">
        <f t="shared" si="91"/>
        <v>0.0022222222222222222</v>
      </c>
      <c r="AO42" s="394">
        <f t="shared" si="92"/>
        <v>0.02962962962962963</v>
      </c>
      <c r="AP42" s="392">
        <f t="shared" si="93"/>
        <v>0.02962962962962963</v>
      </c>
      <c r="AQ42" s="99"/>
      <c r="AR42" s="160"/>
      <c r="AS42" s="196"/>
      <c r="AT42" s="164"/>
      <c r="AU42" s="122">
        <f t="shared" si="94"/>
        <v>0.005555555555555556</v>
      </c>
      <c r="AV42" s="123">
        <f t="shared" si="95"/>
        <v>0</v>
      </c>
      <c r="AW42" s="124">
        <f t="shared" si="96"/>
        <v>0</v>
      </c>
      <c r="AX42" s="164"/>
      <c r="AY42" s="196"/>
      <c r="AZ42" s="196"/>
      <c r="BA42" s="196"/>
      <c r="BB42" s="196"/>
      <c r="BC42" s="196"/>
      <c r="BD42" s="122">
        <f t="shared" si="97"/>
        <v>0.07407407407407407</v>
      </c>
      <c r="BE42" s="123">
        <f t="shared" si="98"/>
        <v>0</v>
      </c>
      <c r="BF42" s="124">
        <f t="shared" si="99"/>
        <v>0</v>
      </c>
      <c r="BG42" s="123">
        <f t="shared" si="100"/>
        <v>0.07407407407407407</v>
      </c>
      <c r="BH42" s="123">
        <f t="shared" si="101"/>
        <v>0</v>
      </c>
      <c r="BI42" s="123">
        <f t="shared" si="102"/>
        <v>0</v>
      </c>
      <c r="BJ42" s="139"/>
      <c r="BL42" s="422">
        <f t="shared" si="103"/>
        <v>0.0022222222222222222</v>
      </c>
      <c r="BM42" s="423">
        <f t="shared" si="104"/>
        <v>0.005555555555555556</v>
      </c>
      <c r="BN42" s="424">
        <f t="shared" si="105"/>
        <v>0.005555555555555556</v>
      </c>
      <c r="BO42" s="425"/>
      <c r="BP42" s="422">
        <f t="shared" si="106"/>
        <v>0.044444444444444446</v>
      </c>
      <c r="BQ42" s="423">
        <f t="shared" si="107"/>
        <v>0.1111111111111111</v>
      </c>
      <c r="BR42" s="424">
        <f t="shared" si="108"/>
        <v>0.1111111111111111</v>
      </c>
      <c r="BS42" s="423"/>
      <c r="BT42" s="422">
        <f t="shared" si="109"/>
        <v>0.044444444444444446</v>
      </c>
      <c r="BU42" s="423">
        <f t="shared" si="110"/>
        <v>0.1111111111111111</v>
      </c>
      <c r="BV42" s="424">
        <f t="shared" si="111"/>
        <v>0.1111111111111111</v>
      </c>
    </row>
    <row r="43" spans="1:74" ht="41.25" customHeight="1">
      <c r="A43" s="251" t="s">
        <v>133</v>
      </c>
      <c r="B43" s="19">
        <v>1</v>
      </c>
      <c r="C43" s="19">
        <v>0.5</v>
      </c>
      <c r="D43" s="19">
        <v>10</v>
      </c>
      <c r="E43" s="19">
        <v>50</v>
      </c>
      <c r="F43" s="19">
        <v>10</v>
      </c>
      <c r="G43" s="19">
        <v>50</v>
      </c>
      <c r="H43" s="19"/>
      <c r="I43" s="94"/>
      <c r="J43" s="175">
        <v>200</v>
      </c>
      <c r="K43" s="20">
        <f t="shared" si="77"/>
      </c>
      <c r="L43" s="19"/>
      <c r="M43" s="94"/>
      <c r="N43" s="19">
        <v>50000</v>
      </c>
      <c r="O43" s="20">
        <f t="shared" si="78"/>
      </c>
      <c r="P43" s="22"/>
      <c r="Q43" s="22"/>
      <c r="R43" s="23">
        <v>2</v>
      </c>
      <c r="S43" s="158"/>
      <c r="T43" s="332" t="s">
        <v>270</v>
      </c>
      <c r="U43" s="175"/>
      <c r="V43" s="175"/>
      <c r="W43" s="188">
        <f t="shared" si="79"/>
        <v>0.0044444444444444444</v>
      </c>
      <c r="X43" s="95">
        <f t="shared" si="80"/>
        <v>0.011111111111111112</v>
      </c>
      <c r="Y43" s="433"/>
      <c r="Z43" s="21">
        <f t="shared" si="81"/>
        <v>1.1111111111111112</v>
      </c>
      <c r="AA43" s="24">
        <f t="shared" si="82"/>
        <v>2.7777777777777777</v>
      </c>
      <c r="AB43" s="21">
        <f t="shared" si="83"/>
        <v>1.1111111111111112</v>
      </c>
      <c r="AC43" s="24">
        <f t="shared" si="84"/>
        <v>2.7777777777777777</v>
      </c>
      <c r="AD43" s="139"/>
      <c r="AE43" s="391">
        <f t="shared" si="85"/>
        <v>0.011111111111111112</v>
      </c>
      <c r="AF43" s="392">
        <f t="shared" si="86"/>
        <v>0.12222222222222222</v>
      </c>
      <c r="AG43" s="393"/>
      <c r="AH43" s="391">
        <f t="shared" si="87"/>
        <v>1.8518518518518519</v>
      </c>
      <c r="AI43" s="392">
        <f t="shared" si="88"/>
        <v>20.37037037037037</v>
      </c>
      <c r="AJ43" s="391"/>
      <c r="AK43" s="394">
        <f t="shared" si="89"/>
        <v>1.8518518518518519</v>
      </c>
      <c r="AL43" s="392">
        <f t="shared" si="90"/>
        <v>20.37037037037037</v>
      </c>
      <c r="AM43" s="391"/>
      <c r="AN43" s="394">
        <f t="shared" si="91"/>
        <v>0.0044444444444444444</v>
      </c>
      <c r="AO43" s="394">
        <f t="shared" si="92"/>
        <v>0.7407407407407408</v>
      </c>
      <c r="AP43" s="392">
        <f t="shared" si="93"/>
        <v>0.7407407407407408</v>
      </c>
      <c r="AQ43" s="99"/>
      <c r="AR43" s="160"/>
      <c r="AS43" s="196"/>
      <c r="AT43" s="164"/>
      <c r="AU43" s="122">
        <f t="shared" si="94"/>
        <v>0</v>
      </c>
      <c r="AV43" s="123">
        <f t="shared" si="95"/>
        <v>0.011111111111111112</v>
      </c>
      <c r="AW43" s="124">
        <f t="shared" si="96"/>
        <v>0.1111111111111111</v>
      </c>
      <c r="AX43" s="164"/>
      <c r="AY43" s="196"/>
      <c r="AZ43" s="196"/>
      <c r="BA43" s="196"/>
      <c r="BB43" s="196"/>
      <c r="BC43" s="196"/>
      <c r="BD43" s="122">
        <f t="shared" si="97"/>
        <v>0</v>
      </c>
      <c r="BE43" s="123">
        <f t="shared" si="98"/>
        <v>1.8518518518518519</v>
      </c>
      <c r="BF43" s="124">
        <f t="shared" si="99"/>
        <v>18.51851851851852</v>
      </c>
      <c r="BG43" s="123">
        <f t="shared" si="100"/>
        <v>0</v>
      </c>
      <c r="BH43" s="123">
        <f t="shared" si="101"/>
        <v>1.8518518518518519</v>
      </c>
      <c r="BI43" s="123">
        <f t="shared" si="102"/>
        <v>18.51851851851852</v>
      </c>
      <c r="BJ43" s="139"/>
      <c r="BL43" s="422">
        <f t="shared" si="103"/>
        <v>0.0044444444444444444</v>
      </c>
      <c r="BM43" s="423">
        <f t="shared" si="104"/>
        <v>0.011111111111111112</v>
      </c>
      <c r="BN43" s="424">
        <f t="shared" si="105"/>
        <v>0.022222222222222223</v>
      </c>
      <c r="BO43" s="425"/>
      <c r="BP43" s="422">
        <f t="shared" si="106"/>
        <v>1.1111111111111112</v>
      </c>
      <c r="BQ43" s="423">
        <f t="shared" si="107"/>
        <v>2.7777777777777777</v>
      </c>
      <c r="BR43" s="424">
        <f t="shared" si="108"/>
        <v>5.555555555555555</v>
      </c>
      <c r="BS43" s="423"/>
      <c r="BT43" s="422">
        <f t="shared" si="109"/>
        <v>1.1111111111111112</v>
      </c>
      <c r="BU43" s="423">
        <f t="shared" si="110"/>
        <v>2.7777777777777777</v>
      </c>
      <c r="BV43" s="424">
        <f t="shared" si="111"/>
        <v>5.555555555555555</v>
      </c>
    </row>
    <row r="44" spans="1:74" ht="38.25">
      <c r="A44" s="248" t="s">
        <v>135</v>
      </c>
      <c r="B44" s="19">
        <v>0.1</v>
      </c>
      <c r="C44" s="19">
        <v>0</v>
      </c>
      <c r="D44" s="19"/>
      <c r="E44" s="19"/>
      <c r="F44" s="19">
        <v>10</v>
      </c>
      <c r="G44" s="19">
        <v>50</v>
      </c>
      <c r="H44" s="19"/>
      <c r="I44" s="94"/>
      <c r="J44" s="175"/>
      <c r="K44" s="20">
        <f t="shared" si="77"/>
      </c>
      <c r="L44" s="19"/>
      <c r="M44" s="94"/>
      <c r="N44" s="19">
        <v>50000</v>
      </c>
      <c r="O44" s="20">
        <f t="shared" si="78"/>
      </c>
      <c r="P44" s="22"/>
      <c r="Q44" s="22"/>
      <c r="R44" s="23">
        <v>2</v>
      </c>
      <c r="S44" s="158"/>
      <c r="T44" s="332" t="s">
        <v>270</v>
      </c>
      <c r="U44" s="175"/>
      <c r="V44" s="175"/>
      <c r="W44" s="188">
        <f t="shared" si="79"/>
        <v>0</v>
      </c>
      <c r="X44" s="95">
        <f t="shared" si="80"/>
        <v>0</v>
      </c>
      <c r="Y44" s="433"/>
      <c r="Z44" s="21">
        <f t="shared" si="81"/>
        <v>0.1111111111111111</v>
      </c>
      <c r="AA44" s="24">
        <f t="shared" si="82"/>
        <v>0</v>
      </c>
      <c r="AB44" s="21">
        <f t="shared" si="83"/>
        <v>0.1111111111111111</v>
      </c>
      <c r="AC44" s="24">
        <f t="shared" si="84"/>
        <v>0</v>
      </c>
      <c r="AD44" s="139"/>
      <c r="AE44" s="391">
        <f t="shared" si="85"/>
        <v>0</v>
      </c>
      <c r="AF44" s="392">
        <f t="shared" si="86"/>
        <v>0</v>
      </c>
      <c r="AG44" s="393"/>
      <c r="AH44" s="391">
        <f t="shared" si="87"/>
        <v>0</v>
      </c>
      <c r="AI44" s="392">
        <f t="shared" si="88"/>
        <v>0</v>
      </c>
      <c r="AJ44" s="391"/>
      <c r="AK44" s="394">
        <f t="shared" si="89"/>
        <v>0</v>
      </c>
      <c r="AL44" s="392">
        <f t="shared" si="90"/>
        <v>0</v>
      </c>
      <c r="AM44" s="391"/>
      <c r="AN44" s="394">
        <f t="shared" si="91"/>
        <v>0</v>
      </c>
      <c r="AO44" s="394">
        <f t="shared" si="92"/>
        <v>0.07407407407407407</v>
      </c>
      <c r="AP44" s="392">
        <f t="shared" si="93"/>
        <v>0.07407407407407407</v>
      </c>
      <c r="AQ44" s="99"/>
      <c r="AR44" s="160"/>
      <c r="AS44" s="196"/>
      <c r="AT44" s="164"/>
      <c r="AU44" s="122">
        <f t="shared" si="94"/>
        <v>0</v>
      </c>
      <c r="AV44" s="123">
        <f t="shared" si="95"/>
        <v>0</v>
      </c>
      <c r="AW44" s="124">
        <f t="shared" si="96"/>
        <v>0</v>
      </c>
      <c r="AX44" s="164"/>
      <c r="AY44" s="196"/>
      <c r="AZ44" s="196"/>
      <c r="BA44" s="196"/>
      <c r="BB44" s="196"/>
      <c r="BC44" s="196"/>
      <c r="BD44" s="122">
        <f t="shared" si="97"/>
        <v>0</v>
      </c>
      <c r="BE44" s="123">
        <f t="shared" si="98"/>
        <v>0</v>
      </c>
      <c r="BF44" s="124">
        <f t="shared" si="99"/>
        <v>0</v>
      </c>
      <c r="BG44" s="123">
        <f t="shared" si="100"/>
        <v>0</v>
      </c>
      <c r="BH44" s="123">
        <f t="shared" si="101"/>
        <v>0</v>
      </c>
      <c r="BI44" s="123">
        <f t="shared" si="102"/>
        <v>0</v>
      </c>
      <c r="BJ44" s="139"/>
      <c r="BL44" s="422">
        <f t="shared" si="103"/>
        <v>0</v>
      </c>
      <c r="BM44" s="423">
        <f t="shared" si="104"/>
        <v>0</v>
      </c>
      <c r="BN44" s="424">
        <f t="shared" si="105"/>
        <v>0</v>
      </c>
      <c r="BO44" s="425"/>
      <c r="BP44" s="422">
        <f t="shared" si="106"/>
        <v>0.1111111111111111</v>
      </c>
      <c r="BQ44" s="423">
        <f t="shared" si="107"/>
        <v>0</v>
      </c>
      <c r="BR44" s="424">
        <f t="shared" si="108"/>
        <v>0</v>
      </c>
      <c r="BS44" s="423"/>
      <c r="BT44" s="422">
        <f t="shared" si="109"/>
        <v>0.1111111111111111</v>
      </c>
      <c r="BU44" s="423">
        <f t="shared" si="110"/>
        <v>0</v>
      </c>
      <c r="BV44" s="424">
        <f t="shared" si="111"/>
        <v>0</v>
      </c>
    </row>
    <row r="45" spans="1:76" s="13" customFormat="1" ht="19.5" customHeight="1">
      <c r="A45" s="249" t="s">
        <v>138</v>
      </c>
      <c r="B45" s="9"/>
      <c r="C45" s="9"/>
      <c r="D45" s="9"/>
      <c r="E45" s="9"/>
      <c r="F45" s="9"/>
      <c r="G45" s="9"/>
      <c r="H45" s="9"/>
      <c r="I45" s="174"/>
      <c r="J45" s="173"/>
      <c r="K45" s="42"/>
      <c r="L45" s="9"/>
      <c r="M45" s="174"/>
      <c r="N45" s="9"/>
      <c r="O45" s="42"/>
      <c r="P45" s="11"/>
      <c r="Q45" s="11"/>
      <c r="R45" s="12"/>
      <c r="S45" s="111"/>
      <c r="T45" s="335"/>
      <c r="U45" s="173"/>
      <c r="V45" s="173"/>
      <c r="W45" s="187"/>
      <c r="X45" s="174"/>
      <c r="Y45" s="181"/>
      <c r="Z45" s="10"/>
      <c r="AA45" s="12"/>
      <c r="AB45" s="10"/>
      <c r="AC45" s="12"/>
      <c r="AD45" s="138"/>
      <c r="AE45" s="102"/>
      <c r="AF45" s="113"/>
      <c r="AG45" s="138"/>
      <c r="AH45" s="112"/>
      <c r="AI45" s="113"/>
      <c r="AJ45" s="112"/>
      <c r="AK45" s="111"/>
      <c r="AL45" s="113"/>
      <c r="AM45" s="112"/>
      <c r="AN45" s="101"/>
      <c r="AO45" s="101"/>
      <c r="AP45" s="103"/>
      <c r="AQ45" s="112"/>
      <c r="AR45" s="138"/>
      <c r="AS45" s="111"/>
      <c r="AT45" s="138"/>
      <c r="AU45" s="101"/>
      <c r="AV45" s="102"/>
      <c r="AW45" s="103"/>
      <c r="AX45" s="163"/>
      <c r="AY45" s="101"/>
      <c r="AZ45" s="101"/>
      <c r="BA45" s="101"/>
      <c r="BB45" s="101"/>
      <c r="BC45" s="101"/>
      <c r="BD45" s="101"/>
      <c r="BE45" s="102"/>
      <c r="BF45" s="103"/>
      <c r="BG45" s="102"/>
      <c r="BH45" s="102"/>
      <c r="BI45" s="102"/>
      <c r="BJ45" s="138"/>
      <c r="BL45" s="111"/>
      <c r="BM45" s="112"/>
      <c r="BN45" s="103"/>
      <c r="BO45" s="112"/>
      <c r="BP45" s="111"/>
      <c r="BQ45" s="112"/>
      <c r="BR45" s="103"/>
      <c r="BS45" s="102"/>
      <c r="BT45" s="101"/>
      <c r="BU45" s="102"/>
      <c r="BV45" s="103"/>
      <c r="BW45" s="340"/>
      <c r="BX45" s="340"/>
    </row>
    <row r="46" spans="1:74" ht="34.5" customHeight="1">
      <c r="A46" s="248" t="s">
        <v>139</v>
      </c>
      <c r="B46" s="19"/>
      <c r="C46" s="19"/>
      <c r="D46" s="19"/>
      <c r="E46" s="19"/>
      <c r="F46" s="19">
        <v>0</v>
      </c>
      <c r="G46" s="19">
        <v>0</v>
      </c>
      <c r="H46" s="19"/>
      <c r="I46" s="94"/>
      <c r="J46" s="175"/>
      <c r="K46" s="20">
        <f aca="true" t="shared" si="112" ref="K46:K53">IF(J46*(L46+M46)&gt;0,"Error!","")</f>
      </c>
      <c r="L46" s="19"/>
      <c r="M46" s="94"/>
      <c r="N46" s="19"/>
      <c r="O46" s="20">
        <f aca="true" t="shared" si="113" ref="O46:O53">IF(N46*(P46+Q46)&gt;0,"Error!","")</f>
      </c>
      <c r="P46" s="22"/>
      <c r="Q46" s="22"/>
      <c r="R46" s="23">
        <v>2</v>
      </c>
      <c r="S46" s="158"/>
      <c r="T46" s="332"/>
      <c r="U46" s="175"/>
      <c r="V46" s="175"/>
      <c r="W46" s="188">
        <f aca="true" t="shared" si="114" ref="W46:W52">(8*$B46*$D46*$J46)/(3600*1000)+($B46*$D46*$L46*$M46/60)</f>
        <v>0</v>
      </c>
      <c r="X46" s="95">
        <f aca="true" t="shared" si="115" ref="X46:X52">(8*$B46*$C46*$E46*$J46)/(3600*1000)+($B46*$C46*$E46*$L46*$M46/60)</f>
        <v>0</v>
      </c>
      <c r="Y46" s="433"/>
      <c r="Z46" s="21">
        <f aca="true" t="shared" si="116" ref="Z46:Z52">(8*$B46*$F46*$N46)/(3600*1000)+($B46*$F46*$P46*$Q46/60)</f>
        <v>0</v>
      </c>
      <c r="AA46" s="24">
        <f aca="true" t="shared" si="117" ref="AA46:AA52">(8*$B46*$C46*$G46*$N46)/(3600*1000)+($B46*$C46*$G46*$P46*$Q46/60)</f>
        <v>0</v>
      </c>
      <c r="AB46" s="21">
        <f aca="true" t="shared" si="118" ref="AB46:AB52">IF($H46=0,Z46,(8*$B46*$H46*$N46*$R46)/(3600*1000)+($B46*$H46*$P46*$Q46*$R46/60))</f>
        <v>0</v>
      </c>
      <c r="AC46" s="24">
        <f aca="true" t="shared" si="119" ref="AC46:AC52">IF($I46=0,AA46,(8*$B46*$C46*$I46*$N46*$R46)/(3600*1000)+($B46*$C46*$I46*$P46*$Q46*$R46/60))</f>
        <v>0</v>
      </c>
      <c r="AD46" s="139"/>
      <c r="AE46" s="391">
        <f aca="true" t="shared" si="120" ref="AE46:AE53">AU46+AV46</f>
        <v>0</v>
      </c>
      <c r="AF46" s="392">
        <f aca="true" t="shared" si="121" ref="AF46:AF53">AU46+AW46</f>
        <v>0</v>
      </c>
      <c r="AG46" s="393"/>
      <c r="AH46" s="391">
        <f aca="true" t="shared" si="122" ref="AH46:AH53">BD46+BE46</f>
        <v>0</v>
      </c>
      <c r="AI46" s="392">
        <f aca="true" t="shared" si="123" ref="AI46:AI53">BD46+BE46+BF46</f>
        <v>0</v>
      </c>
      <c r="AJ46" s="391"/>
      <c r="AK46" s="394">
        <f aca="true" t="shared" si="124" ref="AK46:AK53">BG46+BH46</f>
        <v>0</v>
      </c>
      <c r="AL46" s="392">
        <f aca="true" t="shared" si="125" ref="AL46:AL53">BG46+BH46+BI46</f>
        <v>0</v>
      </c>
      <c r="AM46" s="391"/>
      <c r="AN46" s="394">
        <f aca="true" t="shared" si="126" ref="AN46:AN53">IF(T46="s",W46/$AO$59,IF(T46="i",W46/$AO$59,0))</f>
        <v>0</v>
      </c>
      <c r="AO46" s="394">
        <f aca="true" t="shared" si="127" ref="AO46:AO53">IF(T46="x",0,Z46/$AP$59)</f>
        <v>0</v>
      </c>
      <c r="AP46" s="392">
        <f aca="true" t="shared" si="128" ref="AP46:AP53">IF(T46="x",0,AB46/$AP$59)</f>
        <v>0</v>
      </c>
      <c r="AQ46" s="99"/>
      <c r="AR46" s="160"/>
      <c r="AS46" s="196"/>
      <c r="AT46" s="164"/>
      <c r="AU46" s="122">
        <f aca="true" t="shared" si="129" ref="AU46:AU53">IF(T46="s",X46/$AO$59,0)</f>
        <v>0</v>
      </c>
      <c r="AV46" s="123">
        <f aca="true" t="shared" si="130" ref="AV46:AV53">IF(T46="i",X46/$AO$60,0)</f>
        <v>0</v>
      </c>
      <c r="AW46" s="124">
        <f aca="true" t="shared" si="131" ref="AW46:AW53">IF(T46="i",(X46/$AO$61),0)</f>
        <v>0</v>
      </c>
      <c r="AX46" s="164"/>
      <c r="AY46" s="196"/>
      <c r="AZ46" s="196"/>
      <c r="BA46" s="196"/>
      <c r="BB46" s="196"/>
      <c r="BC46" s="196"/>
      <c r="BD46" s="122">
        <f aca="true" t="shared" si="132" ref="BD46:BD53">IF(T46="s",AC46/$AP$59,0)</f>
        <v>0</v>
      </c>
      <c r="BE46" s="123">
        <f aca="true" t="shared" si="133" ref="BE46:BE53">IF(T46="i",AC46/$AP$60,0)</f>
        <v>0</v>
      </c>
      <c r="BF46" s="124">
        <f aca="true" t="shared" si="134" ref="BF46:BF53">IF(T46="i",(AC46/$AP$61),0)</f>
        <v>0</v>
      </c>
      <c r="BG46" s="123">
        <f aca="true" t="shared" si="135" ref="BG46:BG53">IF($T46="s",$AA46/$AP$59,0)</f>
        <v>0</v>
      </c>
      <c r="BH46" s="123">
        <f aca="true" t="shared" si="136" ref="BH46:BH53">IF($T46="i",$AA46/$AP$60,0)</f>
        <v>0</v>
      </c>
      <c r="BI46" s="123">
        <f aca="true" t="shared" si="137" ref="BI46:BI53">IF($T46="i",$AA46/$AP$61,0)</f>
        <v>0</v>
      </c>
      <c r="BJ46" s="139"/>
      <c r="BL46" s="422">
        <f aca="true" t="shared" si="138" ref="BL46:BL53">IF(T46="x",0,W46)</f>
        <v>0</v>
      </c>
      <c r="BM46" s="423">
        <f aca="true" t="shared" si="139" ref="BM46:BM53">IF(T46="x",0,X46)</f>
        <v>0</v>
      </c>
      <c r="BN46" s="424">
        <f aca="true" t="shared" si="140" ref="BN46:BN53">IF(T46="x",0,IF(T46="s",X46,2*X46))</f>
        <v>0</v>
      </c>
      <c r="BO46" s="425"/>
      <c r="BP46" s="422">
        <f aca="true" t="shared" si="141" ref="BP46:BP53">IF(T46="x",0,AB46)</f>
        <v>0</v>
      </c>
      <c r="BQ46" s="423">
        <f aca="true" t="shared" si="142" ref="BQ46:BQ53">IF(T46="x",0,AC46)</f>
        <v>0</v>
      </c>
      <c r="BR46" s="424">
        <f aca="true" t="shared" si="143" ref="BR46:BR53">IF(T46="x",0,IF(T46="s",AC46,2*AC46))</f>
        <v>0</v>
      </c>
      <c r="BS46" s="423"/>
      <c r="BT46" s="422">
        <f aca="true" t="shared" si="144" ref="BT46:BT53">IF(T46="x",0,Z46)</f>
        <v>0</v>
      </c>
      <c r="BU46" s="423">
        <f aca="true" t="shared" si="145" ref="BU46:BU53">IF(T46="x",0,AA46)</f>
        <v>0</v>
      </c>
      <c r="BV46" s="424">
        <f aca="true" t="shared" si="146" ref="BV46:BV53">IF(T46="x",0,IF(T46="s",AA46,2*AA46))</f>
        <v>0</v>
      </c>
    </row>
    <row r="47" spans="1:74" ht="34.5" customHeight="1">
      <c r="A47" s="248" t="s">
        <v>142</v>
      </c>
      <c r="B47" s="19"/>
      <c r="C47" s="19"/>
      <c r="D47" s="19"/>
      <c r="E47" s="19"/>
      <c r="F47" s="19">
        <v>0</v>
      </c>
      <c r="G47" s="19">
        <v>0</v>
      </c>
      <c r="H47" s="19"/>
      <c r="I47" s="94"/>
      <c r="J47" s="175"/>
      <c r="K47" s="20">
        <f t="shared" si="112"/>
      </c>
      <c r="L47" s="19"/>
      <c r="M47" s="94"/>
      <c r="N47" s="19"/>
      <c r="O47" s="20">
        <f t="shared" si="113"/>
      </c>
      <c r="P47" s="22"/>
      <c r="Q47" s="22"/>
      <c r="R47" s="23">
        <v>2</v>
      </c>
      <c r="S47" s="158"/>
      <c r="T47" s="332"/>
      <c r="U47" s="175"/>
      <c r="V47" s="175"/>
      <c r="W47" s="188">
        <f t="shared" si="114"/>
        <v>0</v>
      </c>
      <c r="X47" s="95">
        <f t="shared" si="115"/>
        <v>0</v>
      </c>
      <c r="Y47" s="433"/>
      <c r="Z47" s="21">
        <f t="shared" si="116"/>
        <v>0</v>
      </c>
      <c r="AA47" s="24">
        <f t="shared" si="117"/>
        <v>0</v>
      </c>
      <c r="AB47" s="21">
        <f t="shared" si="118"/>
        <v>0</v>
      </c>
      <c r="AC47" s="24">
        <f t="shared" si="119"/>
        <v>0</v>
      </c>
      <c r="AD47" s="139"/>
      <c r="AE47" s="391">
        <f t="shared" si="120"/>
        <v>0</v>
      </c>
      <c r="AF47" s="392">
        <f t="shared" si="121"/>
        <v>0</v>
      </c>
      <c r="AG47" s="393"/>
      <c r="AH47" s="391">
        <f t="shared" si="122"/>
        <v>0</v>
      </c>
      <c r="AI47" s="392">
        <f t="shared" si="123"/>
        <v>0</v>
      </c>
      <c r="AJ47" s="391"/>
      <c r="AK47" s="394">
        <f t="shared" si="124"/>
        <v>0</v>
      </c>
      <c r="AL47" s="392">
        <f t="shared" si="125"/>
        <v>0</v>
      </c>
      <c r="AM47" s="391"/>
      <c r="AN47" s="394">
        <f t="shared" si="126"/>
        <v>0</v>
      </c>
      <c r="AO47" s="394">
        <f t="shared" si="127"/>
        <v>0</v>
      </c>
      <c r="AP47" s="392">
        <f t="shared" si="128"/>
        <v>0</v>
      </c>
      <c r="AQ47" s="99"/>
      <c r="AR47" s="160"/>
      <c r="AS47" s="196"/>
      <c r="AT47" s="164"/>
      <c r="AU47" s="122">
        <f t="shared" si="129"/>
        <v>0</v>
      </c>
      <c r="AV47" s="123">
        <f t="shared" si="130"/>
        <v>0</v>
      </c>
      <c r="AW47" s="124">
        <f t="shared" si="131"/>
        <v>0</v>
      </c>
      <c r="AX47" s="164"/>
      <c r="AY47" s="196"/>
      <c r="AZ47" s="196"/>
      <c r="BA47" s="196"/>
      <c r="BB47" s="196"/>
      <c r="BC47" s="196"/>
      <c r="BD47" s="122">
        <f t="shared" si="132"/>
        <v>0</v>
      </c>
      <c r="BE47" s="123">
        <f t="shared" si="133"/>
        <v>0</v>
      </c>
      <c r="BF47" s="124">
        <f t="shared" si="134"/>
        <v>0</v>
      </c>
      <c r="BG47" s="123">
        <f t="shared" si="135"/>
        <v>0</v>
      </c>
      <c r="BH47" s="123">
        <f t="shared" si="136"/>
        <v>0</v>
      </c>
      <c r="BI47" s="123">
        <f t="shared" si="137"/>
        <v>0</v>
      </c>
      <c r="BJ47" s="139"/>
      <c r="BL47" s="422">
        <f t="shared" si="138"/>
        <v>0</v>
      </c>
      <c r="BM47" s="423">
        <f t="shared" si="139"/>
        <v>0</v>
      </c>
      <c r="BN47" s="424">
        <f t="shared" si="140"/>
        <v>0</v>
      </c>
      <c r="BO47" s="425"/>
      <c r="BP47" s="422">
        <f t="shared" si="141"/>
        <v>0</v>
      </c>
      <c r="BQ47" s="423">
        <f t="shared" si="142"/>
        <v>0</v>
      </c>
      <c r="BR47" s="424">
        <f t="shared" si="143"/>
        <v>0</v>
      </c>
      <c r="BS47" s="423"/>
      <c r="BT47" s="422">
        <f t="shared" si="144"/>
        <v>0</v>
      </c>
      <c r="BU47" s="423">
        <f t="shared" si="145"/>
        <v>0</v>
      </c>
      <c r="BV47" s="424">
        <f t="shared" si="146"/>
        <v>0</v>
      </c>
    </row>
    <row r="48" spans="1:76" s="46" customFormat="1" ht="93.75" customHeight="1">
      <c r="A48" s="252" t="s">
        <v>143</v>
      </c>
      <c r="B48" s="43">
        <v>60</v>
      </c>
      <c r="C48" s="43">
        <v>1</v>
      </c>
      <c r="D48" s="43">
        <v>100</v>
      </c>
      <c r="E48" s="43">
        <v>100</v>
      </c>
      <c r="F48" s="43"/>
      <c r="G48" s="43"/>
      <c r="H48" s="43"/>
      <c r="I48" s="181"/>
      <c r="J48" s="180">
        <v>100</v>
      </c>
      <c r="K48" s="20">
        <f t="shared" si="112"/>
      </c>
      <c r="L48" s="43"/>
      <c r="M48" s="181"/>
      <c r="N48" s="43">
        <v>100</v>
      </c>
      <c r="O48" s="20">
        <f t="shared" si="113"/>
      </c>
      <c r="P48" s="44"/>
      <c r="Q48" s="44"/>
      <c r="R48" s="45">
        <v>2</v>
      </c>
      <c r="S48" s="159"/>
      <c r="T48" s="336" t="s">
        <v>269</v>
      </c>
      <c r="U48" s="180"/>
      <c r="V48" s="180"/>
      <c r="W48" s="188">
        <f t="shared" si="114"/>
        <v>1.3333333333333333</v>
      </c>
      <c r="X48" s="95">
        <f t="shared" si="115"/>
        <v>1.3333333333333333</v>
      </c>
      <c r="Y48" s="433"/>
      <c r="Z48" s="21">
        <f t="shared" si="116"/>
        <v>0</v>
      </c>
      <c r="AA48" s="24">
        <f t="shared" si="117"/>
        <v>0</v>
      </c>
      <c r="AB48" s="21">
        <f t="shared" si="118"/>
        <v>0</v>
      </c>
      <c r="AC48" s="24">
        <f t="shared" si="119"/>
        <v>0</v>
      </c>
      <c r="AD48" s="142"/>
      <c r="AE48" s="391">
        <f t="shared" si="120"/>
        <v>1.3333333333333333</v>
      </c>
      <c r="AF48" s="392">
        <f t="shared" si="121"/>
        <v>1.3333333333333333</v>
      </c>
      <c r="AG48" s="393"/>
      <c r="AH48" s="391">
        <f t="shared" si="122"/>
        <v>0</v>
      </c>
      <c r="AI48" s="392">
        <f t="shared" si="123"/>
        <v>0</v>
      </c>
      <c r="AJ48" s="391"/>
      <c r="AK48" s="394">
        <f t="shared" si="124"/>
        <v>0</v>
      </c>
      <c r="AL48" s="392">
        <f t="shared" si="125"/>
        <v>0</v>
      </c>
      <c r="AM48" s="391"/>
      <c r="AN48" s="394">
        <f t="shared" si="126"/>
        <v>1.3333333333333333</v>
      </c>
      <c r="AO48" s="394">
        <f t="shared" si="127"/>
        <v>0</v>
      </c>
      <c r="AP48" s="392">
        <f t="shared" si="128"/>
        <v>0</v>
      </c>
      <c r="AQ48" s="99"/>
      <c r="AR48" s="160"/>
      <c r="AS48" s="196"/>
      <c r="AT48" s="164"/>
      <c r="AU48" s="122">
        <f t="shared" si="129"/>
        <v>1.3333333333333333</v>
      </c>
      <c r="AV48" s="123">
        <f t="shared" si="130"/>
        <v>0</v>
      </c>
      <c r="AW48" s="124">
        <f t="shared" si="131"/>
        <v>0</v>
      </c>
      <c r="AX48" s="164"/>
      <c r="AY48" s="196"/>
      <c r="AZ48" s="196"/>
      <c r="BA48" s="196"/>
      <c r="BB48" s="196"/>
      <c r="BC48" s="196"/>
      <c r="BD48" s="122">
        <f t="shared" si="132"/>
        <v>0</v>
      </c>
      <c r="BE48" s="123">
        <f t="shared" si="133"/>
        <v>0</v>
      </c>
      <c r="BF48" s="124">
        <f t="shared" si="134"/>
        <v>0</v>
      </c>
      <c r="BG48" s="123">
        <f t="shared" si="135"/>
        <v>0</v>
      </c>
      <c r="BH48" s="123">
        <f t="shared" si="136"/>
        <v>0</v>
      </c>
      <c r="BI48" s="123">
        <f t="shared" si="137"/>
        <v>0</v>
      </c>
      <c r="BJ48" s="142"/>
      <c r="BL48" s="422">
        <f t="shared" si="138"/>
        <v>1.3333333333333333</v>
      </c>
      <c r="BM48" s="423">
        <f t="shared" si="139"/>
        <v>1.3333333333333333</v>
      </c>
      <c r="BN48" s="424">
        <f t="shared" si="140"/>
        <v>1.3333333333333333</v>
      </c>
      <c r="BO48" s="425"/>
      <c r="BP48" s="422">
        <f t="shared" si="141"/>
        <v>0</v>
      </c>
      <c r="BQ48" s="423">
        <f t="shared" si="142"/>
        <v>0</v>
      </c>
      <c r="BR48" s="424">
        <f t="shared" si="143"/>
        <v>0</v>
      </c>
      <c r="BS48" s="423"/>
      <c r="BT48" s="422">
        <f t="shared" si="144"/>
        <v>0</v>
      </c>
      <c r="BU48" s="423">
        <f t="shared" si="145"/>
        <v>0</v>
      </c>
      <c r="BV48" s="424">
        <f t="shared" si="146"/>
        <v>0</v>
      </c>
      <c r="BW48" s="343"/>
      <c r="BX48" s="343"/>
    </row>
    <row r="49" spans="1:74" ht="42" customHeight="1">
      <c r="A49" s="253" t="s">
        <v>148</v>
      </c>
      <c r="B49" s="19"/>
      <c r="C49" s="19"/>
      <c r="D49" s="19"/>
      <c r="E49" s="19"/>
      <c r="F49" s="19"/>
      <c r="G49" s="19"/>
      <c r="H49" s="19"/>
      <c r="I49" s="94"/>
      <c r="J49" s="175"/>
      <c r="K49" s="20">
        <f t="shared" si="112"/>
      </c>
      <c r="L49" s="19"/>
      <c r="M49" s="94"/>
      <c r="N49" s="19"/>
      <c r="O49" s="20">
        <f t="shared" si="113"/>
      </c>
      <c r="P49" s="22"/>
      <c r="Q49" s="22"/>
      <c r="R49" s="23">
        <v>2</v>
      </c>
      <c r="S49" s="158"/>
      <c r="T49" s="332" t="s">
        <v>273</v>
      </c>
      <c r="U49" s="175"/>
      <c r="V49" s="175"/>
      <c r="W49" s="188">
        <f t="shared" si="114"/>
        <v>0</v>
      </c>
      <c r="X49" s="95">
        <f t="shared" si="115"/>
        <v>0</v>
      </c>
      <c r="Y49" s="433"/>
      <c r="Z49" s="21">
        <f t="shared" si="116"/>
        <v>0</v>
      </c>
      <c r="AA49" s="24">
        <f t="shared" si="117"/>
        <v>0</v>
      </c>
      <c r="AB49" s="21">
        <f t="shared" si="118"/>
        <v>0</v>
      </c>
      <c r="AC49" s="24">
        <f t="shared" si="119"/>
        <v>0</v>
      </c>
      <c r="AD49" s="139"/>
      <c r="AE49" s="391">
        <f t="shared" si="120"/>
        <v>0</v>
      </c>
      <c r="AF49" s="392">
        <f t="shared" si="121"/>
        <v>0</v>
      </c>
      <c r="AG49" s="393"/>
      <c r="AH49" s="391">
        <f t="shared" si="122"/>
        <v>0</v>
      </c>
      <c r="AI49" s="392">
        <f t="shared" si="123"/>
        <v>0</v>
      </c>
      <c r="AJ49" s="391"/>
      <c r="AK49" s="394">
        <f t="shared" si="124"/>
        <v>0</v>
      </c>
      <c r="AL49" s="392">
        <f t="shared" si="125"/>
        <v>0</v>
      </c>
      <c r="AM49" s="391"/>
      <c r="AN49" s="394">
        <f t="shared" si="126"/>
        <v>0</v>
      </c>
      <c r="AO49" s="394">
        <f t="shared" si="127"/>
        <v>0</v>
      </c>
      <c r="AP49" s="392">
        <f t="shared" si="128"/>
        <v>0</v>
      </c>
      <c r="AQ49" s="99"/>
      <c r="AR49" s="160"/>
      <c r="AS49" s="196"/>
      <c r="AT49" s="164"/>
      <c r="AU49" s="122">
        <f t="shared" si="129"/>
        <v>0</v>
      </c>
      <c r="AV49" s="123">
        <f t="shared" si="130"/>
        <v>0</v>
      </c>
      <c r="AW49" s="124">
        <f t="shared" si="131"/>
        <v>0</v>
      </c>
      <c r="AX49" s="164"/>
      <c r="AY49" s="196"/>
      <c r="AZ49" s="196"/>
      <c r="BA49" s="196"/>
      <c r="BB49" s="196"/>
      <c r="BC49" s="196"/>
      <c r="BD49" s="122">
        <f t="shared" si="132"/>
        <v>0</v>
      </c>
      <c r="BE49" s="123">
        <f t="shared" si="133"/>
        <v>0</v>
      </c>
      <c r="BF49" s="124">
        <f t="shared" si="134"/>
        <v>0</v>
      </c>
      <c r="BG49" s="123">
        <f t="shared" si="135"/>
        <v>0</v>
      </c>
      <c r="BH49" s="123">
        <f t="shared" si="136"/>
        <v>0</v>
      </c>
      <c r="BI49" s="123">
        <f t="shared" si="137"/>
        <v>0</v>
      </c>
      <c r="BJ49" s="139"/>
      <c r="BL49" s="422">
        <f t="shared" si="138"/>
        <v>0</v>
      </c>
      <c r="BM49" s="423">
        <f t="shared" si="139"/>
        <v>0</v>
      </c>
      <c r="BN49" s="424">
        <f t="shared" si="140"/>
        <v>0</v>
      </c>
      <c r="BO49" s="425"/>
      <c r="BP49" s="422">
        <f t="shared" si="141"/>
        <v>0</v>
      </c>
      <c r="BQ49" s="423">
        <f t="shared" si="142"/>
        <v>0</v>
      </c>
      <c r="BR49" s="424">
        <f t="shared" si="143"/>
        <v>0</v>
      </c>
      <c r="BS49" s="423"/>
      <c r="BT49" s="422">
        <f t="shared" si="144"/>
        <v>0</v>
      </c>
      <c r="BU49" s="423">
        <f t="shared" si="145"/>
        <v>0</v>
      </c>
      <c r="BV49" s="424">
        <f t="shared" si="146"/>
        <v>0</v>
      </c>
    </row>
    <row r="50" spans="1:76" s="83" customFormat="1" ht="59.25" customHeight="1">
      <c r="A50" s="250" t="s">
        <v>151</v>
      </c>
      <c r="B50" s="19">
        <v>3</v>
      </c>
      <c r="C50" s="19">
        <v>0.1</v>
      </c>
      <c r="D50" s="19">
        <v>300</v>
      </c>
      <c r="E50" s="19">
        <v>1200</v>
      </c>
      <c r="F50" s="19">
        <v>300</v>
      </c>
      <c r="G50" s="19">
        <v>1200</v>
      </c>
      <c r="H50" s="19"/>
      <c r="I50" s="94"/>
      <c r="J50" s="175">
        <v>10000</v>
      </c>
      <c r="K50" s="20">
        <f t="shared" si="112"/>
      </c>
      <c r="L50" s="19"/>
      <c r="M50" s="94"/>
      <c r="N50" s="19">
        <v>10000</v>
      </c>
      <c r="O50" s="20">
        <f t="shared" si="113"/>
      </c>
      <c r="P50" s="22"/>
      <c r="Q50" s="22"/>
      <c r="R50" s="97">
        <v>2</v>
      </c>
      <c r="S50" s="158"/>
      <c r="T50" s="332" t="s">
        <v>269</v>
      </c>
      <c r="U50" s="175"/>
      <c r="V50" s="175"/>
      <c r="W50" s="191">
        <f t="shared" si="114"/>
        <v>20</v>
      </c>
      <c r="X50" s="95">
        <f t="shared" si="115"/>
        <v>8.000000000000002</v>
      </c>
      <c r="Y50" s="433"/>
      <c r="Z50" s="96">
        <f t="shared" si="116"/>
        <v>20</v>
      </c>
      <c r="AA50" s="96">
        <f t="shared" si="117"/>
        <v>8.000000000000002</v>
      </c>
      <c r="AB50" s="96">
        <f t="shared" si="118"/>
        <v>20</v>
      </c>
      <c r="AC50" s="24">
        <f t="shared" si="119"/>
        <v>8.000000000000002</v>
      </c>
      <c r="AD50" s="139"/>
      <c r="AE50" s="391">
        <f t="shared" si="120"/>
        <v>8.000000000000002</v>
      </c>
      <c r="AF50" s="392">
        <f t="shared" si="121"/>
        <v>8.000000000000002</v>
      </c>
      <c r="AG50" s="393"/>
      <c r="AH50" s="391">
        <f t="shared" si="122"/>
        <v>5.333333333333335</v>
      </c>
      <c r="AI50" s="392">
        <f t="shared" si="123"/>
        <v>5.333333333333335</v>
      </c>
      <c r="AJ50" s="391"/>
      <c r="AK50" s="394">
        <f t="shared" si="124"/>
        <v>5.333333333333335</v>
      </c>
      <c r="AL50" s="392">
        <f t="shared" si="125"/>
        <v>5.333333333333335</v>
      </c>
      <c r="AM50" s="391"/>
      <c r="AN50" s="394">
        <f t="shared" si="126"/>
        <v>20</v>
      </c>
      <c r="AO50" s="394">
        <f t="shared" si="127"/>
        <v>13.333333333333334</v>
      </c>
      <c r="AP50" s="392">
        <f t="shared" si="128"/>
        <v>13.333333333333334</v>
      </c>
      <c r="AQ50" s="99"/>
      <c r="AR50" s="160"/>
      <c r="AS50" s="196"/>
      <c r="AT50" s="164"/>
      <c r="AU50" s="122">
        <f t="shared" si="129"/>
        <v>8.000000000000002</v>
      </c>
      <c r="AV50" s="123">
        <f t="shared" si="130"/>
        <v>0</v>
      </c>
      <c r="AW50" s="124">
        <f t="shared" si="131"/>
        <v>0</v>
      </c>
      <c r="AX50" s="164"/>
      <c r="AY50" s="196"/>
      <c r="AZ50" s="196"/>
      <c r="BA50" s="196"/>
      <c r="BB50" s="196"/>
      <c r="BC50" s="196"/>
      <c r="BD50" s="122">
        <f t="shared" si="132"/>
        <v>5.333333333333335</v>
      </c>
      <c r="BE50" s="123">
        <f t="shared" si="133"/>
        <v>0</v>
      </c>
      <c r="BF50" s="124">
        <f t="shared" si="134"/>
        <v>0</v>
      </c>
      <c r="BG50" s="123">
        <f t="shared" si="135"/>
        <v>5.333333333333335</v>
      </c>
      <c r="BH50" s="123">
        <f t="shared" si="136"/>
        <v>0</v>
      </c>
      <c r="BI50" s="123">
        <f t="shared" si="137"/>
        <v>0</v>
      </c>
      <c r="BJ50" s="139"/>
      <c r="BL50" s="422">
        <f t="shared" si="138"/>
        <v>20</v>
      </c>
      <c r="BM50" s="423">
        <f t="shared" si="139"/>
        <v>8.000000000000002</v>
      </c>
      <c r="BN50" s="424">
        <f t="shared" si="140"/>
        <v>8.000000000000002</v>
      </c>
      <c r="BO50" s="425"/>
      <c r="BP50" s="422">
        <f t="shared" si="141"/>
        <v>20</v>
      </c>
      <c r="BQ50" s="423">
        <f t="shared" si="142"/>
        <v>8.000000000000002</v>
      </c>
      <c r="BR50" s="424">
        <f t="shared" si="143"/>
        <v>8.000000000000002</v>
      </c>
      <c r="BS50" s="423"/>
      <c r="BT50" s="422">
        <f t="shared" si="144"/>
        <v>20</v>
      </c>
      <c r="BU50" s="423">
        <f t="shared" si="145"/>
        <v>8.000000000000002</v>
      </c>
      <c r="BV50" s="424">
        <f t="shared" si="146"/>
        <v>8.000000000000002</v>
      </c>
      <c r="BW50" s="99"/>
      <c r="BX50" s="99"/>
    </row>
    <row r="51" spans="1:76" s="46" customFormat="1" ht="28.5" customHeight="1">
      <c r="A51" s="255" t="s">
        <v>153</v>
      </c>
      <c r="B51" s="43">
        <v>1</v>
      </c>
      <c r="C51" s="43">
        <v>1</v>
      </c>
      <c r="D51" s="43">
        <v>100</v>
      </c>
      <c r="E51" s="43">
        <v>100</v>
      </c>
      <c r="F51" s="43">
        <v>100</v>
      </c>
      <c r="G51" s="43">
        <v>100</v>
      </c>
      <c r="H51" s="43">
        <v>15</v>
      </c>
      <c r="I51" s="181">
        <v>15</v>
      </c>
      <c r="J51" s="180">
        <v>100</v>
      </c>
      <c r="K51" s="20">
        <f t="shared" si="112"/>
      </c>
      <c r="L51" s="43"/>
      <c r="M51" s="181"/>
      <c r="N51" s="43">
        <v>1000</v>
      </c>
      <c r="O51" s="20">
        <f t="shared" si="113"/>
      </c>
      <c r="P51" s="44"/>
      <c r="Q51" s="44"/>
      <c r="R51" s="45">
        <v>2</v>
      </c>
      <c r="S51" s="159"/>
      <c r="T51" s="336" t="s">
        <v>269</v>
      </c>
      <c r="U51" s="180"/>
      <c r="V51" s="180"/>
      <c r="W51" s="188">
        <f t="shared" si="114"/>
        <v>0.022222222222222223</v>
      </c>
      <c r="X51" s="95">
        <f t="shared" si="115"/>
        <v>0.022222222222222223</v>
      </c>
      <c r="Y51" s="433"/>
      <c r="Z51" s="21">
        <f t="shared" si="116"/>
        <v>0.2222222222222222</v>
      </c>
      <c r="AA51" s="24">
        <f t="shared" si="117"/>
        <v>0.2222222222222222</v>
      </c>
      <c r="AB51" s="21">
        <f t="shared" si="118"/>
        <v>0.06666666666666667</v>
      </c>
      <c r="AC51" s="24">
        <f t="shared" si="119"/>
        <v>0.06666666666666667</v>
      </c>
      <c r="AD51" s="142"/>
      <c r="AE51" s="391">
        <f t="shared" si="120"/>
        <v>0.022222222222222223</v>
      </c>
      <c r="AF51" s="392">
        <f t="shared" si="121"/>
        <v>0.022222222222222223</v>
      </c>
      <c r="AG51" s="393"/>
      <c r="AH51" s="391">
        <f t="shared" si="122"/>
        <v>0.044444444444444446</v>
      </c>
      <c r="AI51" s="392">
        <f t="shared" si="123"/>
        <v>0.044444444444444446</v>
      </c>
      <c r="AJ51" s="391"/>
      <c r="AK51" s="394">
        <f t="shared" si="124"/>
        <v>0.14814814814814814</v>
      </c>
      <c r="AL51" s="392">
        <f t="shared" si="125"/>
        <v>0.14814814814814814</v>
      </c>
      <c r="AM51" s="391"/>
      <c r="AN51" s="394">
        <f t="shared" si="126"/>
        <v>0.022222222222222223</v>
      </c>
      <c r="AO51" s="394">
        <f t="shared" si="127"/>
        <v>0.14814814814814814</v>
      </c>
      <c r="AP51" s="392">
        <f t="shared" si="128"/>
        <v>0.044444444444444446</v>
      </c>
      <c r="AQ51" s="99"/>
      <c r="AR51" s="160"/>
      <c r="AS51" s="196"/>
      <c r="AT51" s="164"/>
      <c r="AU51" s="122">
        <f t="shared" si="129"/>
        <v>0.022222222222222223</v>
      </c>
      <c r="AV51" s="123">
        <f t="shared" si="130"/>
        <v>0</v>
      </c>
      <c r="AW51" s="124">
        <f t="shared" si="131"/>
        <v>0</v>
      </c>
      <c r="AX51" s="164"/>
      <c r="AY51" s="196"/>
      <c r="AZ51" s="196"/>
      <c r="BA51" s="196"/>
      <c r="BB51" s="196"/>
      <c r="BC51" s="196"/>
      <c r="BD51" s="122">
        <f t="shared" si="132"/>
        <v>0.044444444444444446</v>
      </c>
      <c r="BE51" s="123">
        <f t="shared" si="133"/>
        <v>0</v>
      </c>
      <c r="BF51" s="124">
        <f t="shared" si="134"/>
        <v>0</v>
      </c>
      <c r="BG51" s="123">
        <f t="shared" si="135"/>
        <v>0.14814814814814814</v>
      </c>
      <c r="BH51" s="123">
        <f t="shared" si="136"/>
        <v>0</v>
      </c>
      <c r="BI51" s="123">
        <f t="shared" si="137"/>
        <v>0</v>
      </c>
      <c r="BJ51" s="142"/>
      <c r="BL51" s="422">
        <f t="shared" si="138"/>
        <v>0.022222222222222223</v>
      </c>
      <c r="BM51" s="423">
        <f t="shared" si="139"/>
        <v>0.022222222222222223</v>
      </c>
      <c r="BN51" s="424">
        <f t="shared" si="140"/>
        <v>0.022222222222222223</v>
      </c>
      <c r="BO51" s="425"/>
      <c r="BP51" s="422">
        <f t="shared" si="141"/>
        <v>0.06666666666666667</v>
      </c>
      <c r="BQ51" s="423">
        <f t="shared" si="142"/>
        <v>0.06666666666666667</v>
      </c>
      <c r="BR51" s="424">
        <f t="shared" si="143"/>
        <v>0.06666666666666667</v>
      </c>
      <c r="BS51" s="423"/>
      <c r="BT51" s="422">
        <f t="shared" si="144"/>
        <v>0.2222222222222222</v>
      </c>
      <c r="BU51" s="423">
        <f t="shared" si="145"/>
        <v>0.2222222222222222</v>
      </c>
      <c r="BV51" s="424">
        <f t="shared" si="146"/>
        <v>0.2222222222222222</v>
      </c>
      <c r="BW51" s="343"/>
      <c r="BX51" s="343"/>
    </row>
    <row r="52" spans="1:76" s="46" customFormat="1" ht="41.25" customHeight="1">
      <c r="A52" s="252" t="s">
        <v>155</v>
      </c>
      <c r="B52" s="43">
        <v>4</v>
      </c>
      <c r="C52" s="43">
        <v>2</v>
      </c>
      <c r="D52" s="43"/>
      <c r="E52" s="43"/>
      <c r="F52" s="43">
        <v>50</v>
      </c>
      <c r="G52" s="43">
        <v>200</v>
      </c>
      <c r="H52" s="43">
        <v>10</v>
      </c>
      <c r="I52" s="181">
        <v>20</v>
      </c>
      <c r="J52" s="180"/>
      <c r="K52" s="20">
        <f t="shared" si="112"/>
      </c>
      <c r="L52" s="43"/>
      <c r="M52" s="181"/>
      <c r="N52" s="43">
        <v>10000</v>
      </c>
      <c r="O52" s="20">
        <f t="shared" si="113"/>
      </c>
      <c r="P52" s="44"/>
      <c r="Q52" s="44"/>
      <c r="R52" s="45">
        <v>2</v>
      </c>
      <c r="S52" s="159"/>
      <c r="T52" s="336" t="s">
        <v>269</v>
      </c>
      <c r="U52" s="180"/>
      <c r="V52" s="180"/>
      <c r="W52" s="188">
        <f t="shared" si="114"/>
        <v>0</v>
      </c>
      <c r="X52" s="95">
        <f t="shared" si="115"/>
        <v>0</v>
      </c>
      <c r="Y52" s="433"/>
      <c r="Z52" s="21">
        <f t="shared" si="116"/>
        <v>4.444444444444445</v>
      </c>
      <c r="AA52" s="24">
        <f t="shared" si="117"/>
        <v>35.55555555555556</v>
      </c>
      <c r="AB52" s="21">
        <f t="shared" si="118"/>
        <v>1.7777777777777777</v>
      </c>
      <c r="AC52" s="24">
        <f t="shared" si="119"/>
        <v>7.111111111111111</v>
      </c>
      <c r="AD52" s="142"/>
      <c r="AE52" s="391">
        <f t="shared" si="120"/>
        <v>0</v>
      </c>
      <c r="AF52" s="392">
        <f t="shared" si="121"/>
        <v>0</v>
      </c>
      <c r="AG52" s="393"/>
      <c r="AH52" s="391">
        <f t="shared" si="122"/>
        <v>4.7407407407407405</v>
      </c>
      <c r="AI52" s="392">
        <f t="shared" si="123"/>
        <v>4.7407407407407405</v>
      </c>
      <c r="AJ52" s="391"/>
      <c r="AK52" s="394">
        <f t="shared" si="124"/>
        <v>23.703703703703706</v>
      </c>
      <c r="AL52" s="392">
        <f t="shared" si="125"/>
        <v>23.703703703703706</v>
      </c>
      <c r="AM52" s="391"/>
      <c r="AN52" s="394">
        <f t="shared" si="126"/>
        <v>0</v>
      </c>
      <c r="AO52" s="394">
        <f t="shared" si="127"/>
        <v>2.9629629629629632</v>
      </c>
      <c r="AP52" s="392">
        <f t="shared" si="128"/>
        <v>1.1851851851851851</v>
      </c>
      <c r="AQ52" s="99"/>
      <c r="AR52" s="160"/>
      <c r="AS52" s="196"/>
      <c r="AT52" s="164"/>
      <c r="AU52" s="122">
        <f t="shared" si="129"/>
        <v>0</v>
      </c>
      <c r="AV52" s="123">
        <f t="shared" si="130"/>
        <v>0</v>
      </c>
      <c r="AW52" s="124">
        <f t="shared" si="131"/>
        <v>0</v>
      </c>
      <c r="AX52" s="164"/>
      <c r="AY52" s="196"/>
      <c r="AZ52" s="196"/>
      <c r="BA52" s="196"/>
      <c r="BB52" s="196"/>
      <c r="BC52" s="196"/>
      <c r="BD52" s="122">
        <f t="shared" si="132"/>
        <v>4.7407407407407405</v>
      </c>
      <c r="BE52" s="123">
        <f t="shared" si="133"/>
        <v>0</v>
      </c>
      <c r="BF52" s="124">
        <f t="shared" si="134"/>
        <v>0</v>
      </c>
      <c r="BG52" s="123">
        <f t="shared" si="135"/>
        <v>23.703703703703706</v>
      </c>
      <c r="BH52" s="123">
        <f t="shared" si="136"/>
        <v>0</v>
      </c>
      <c r="BI52" s="123">
        <f t="shared" si="137"/>
        <v>0</v>
      </c>
      <c r="BJ52" s="142"/>
      <c r="BL52" s="422">
        <f t="shared" si="138"/>
        <v>0</v>
      </c>
      <c r="BM52" s="423">
        <f t="shared" si="139"/>
        <v>0</v>
      </c>
      <c r="BN52" s="424">
        <f t="shared" si="140"/>
        <v>0</v>
      </c>
      <c r="BO52" s="425"/>
      <c r="BP52" s="422">
        <f t="shared" si="141"/>
        <v>1.7777777777777777</v>
      </c>
      <c r="BQ52" s="423">
        <f t="shared" si="142"/>
        <v>7.111111111111111</v>
      </c>
      <c r="BR52" s="424">
        <f t="shared" si="143"/>
        <v>7.111111111111111</v>
      </c>
      <c r="BS52" s="423"/>
      <c r="BT52" s="422">
        <f t="shared" si="144"/>
        <v>4.444444444444445</v>
      </c>
      <c r="BU52" s="423">
        <f t="shared" si="145"/>
        <v>35.55555555555556</v>
      </c>
      <c r="BV52" s="424">
        <f t="shared" si="146"/>
        <v>35.55555555555556</v>
      </c>
      <c r="BW52" s="343"/>
      <c r="BX52" s="343"/>
    </row>
    <row r="53" spans="1:76" s="46" customFormat="1" ht="29.25" customHeight="1" thickBot="1">
      <c r="A53" s="256" t="s">
        <v>156</v>
      </c>
      <c r="B53" s="183"/>
      <c r="C53" s="183"/>
      <c r="D53" s="183"/>
      <c r="E53" s="183"/>
      <c r="F53" s="183"/>
      <c r="G53" s="183" t="s">
        <v>158</v>
      </c>
      <c r="H53" s="183"/>
      <c r="I53" s="184"/>
      <c r="J53" s="182"/>
      <c r="K53" s="186">
        <f t="shared" si="112"/>
      </c>
      <c r="L53" s="183"/>
      <c r="M53" s="184"/>
      <c r="N53" s="49"/>
      <c r="O53" s="50">
        <f t="shared" si="113"/>
      </c>
      <c r="P53" s="51"/>
      <c r="Q53" s="51"/>
      <c r="R53" s="52">
        <v>2</v>
      </c>
      <c r="S53" s="169"/>
      <c r="T53" s="337" t="s">
        <v>273</v>
      </c>
      <c r="U53" s="182"/>
      <c r="V53" s="182"/>
      <c r="W53" s="192"/>
      <c r="X53" s="193"/>
      <c r="Y53" s="436"/>
      <c r="Z53" s="53"/>
      <c r="AA53" s="54"/>
      <c r="AB53" s="53"/>
      <c r="AC53" s="54"/>
      <c r="AD53" s="143"/>
      <c r="AE53" s="395">
        <f t="shared" si="120"/>
        <v>0</v>
      </c>
      <c r="AF53" s="396">
        <f t="shared" si="121"/>
        <v>0</v>
      </c>
      <c r="AG53" s="397"/>
      <c r="AH53" s="395">
        <f t="shared" si="122"/>
        <v>0</v>
      </c>
      <c r="AI53" s="396">
        <f t="shared" si="123"/>
        <v>0</v>
      </c>
      <c r="AJ53" s="395"/>
      <c r="AK53" s="398">
        <f t="shared" si="124"/>
        <v>0</v>
      </c>
      <c r="AL53" s="396">
        <f t="shared" si="125"/>
        <v>0</v>
      </c>
      <c r="AM53" s="395"/>
      <c r="AN53" s="398">
        <f t="shared" si="126"/>
        <v>0</v>
      </c>
      <c r="AO53" s="398">
        <f t="shared" si="127"/>
        <v>0</v>
      </c>
      <c r="AP53" s="396">
        <f t="shared" si="128"/>
        <v>0</v>
      </c>
      <c r="AQ53" s="110"/>
      <c r="AR53" s="170"/>
      <c r="AS53" s="204"/>
      <c r="AT53" s="167"/>
      <c r="AU53" s="171">
        <f t="shared" si="129"/>
        <v>0</v>
      </c>
      <c r="AV53" s="125">
        <f t="shared" si="130"/>
        <v>0</v>
      </c>
      <c r="AW53" s="172">
        <f t="shared" si="131"/>
        <v>0</v>
      </c>
      <c r="AX53" s="167"/>
      <c r="AY53" s="204"/>
      <c r="AZ53" s="204"/>
      <c r="BA53" s="204"/>
      <c r="BB53" s="204"/>
      <c r="BC53" s="204"/>
      <c r="BD53" s="171">
        <f t="shared" si="132"/>
        <v>0</v>
      </c>
      <c r="BE53" s="125">
        <f t="shared" si="133"/>
        <v>0</v>
      </c>
      <c r="BF53" s="172">
        <f t="shared" si="134"/>
        <v>0</v>
      </c>
      <c r="BG53" s="125">
        <f t="shared" si="135"/>
        <v>0</v>
      </c>
      <c r="BH53" s="125">
        <f t="shared" si="136"/>
        <v>0</v>
      </c>
      <c r="BI53" s="125">
        <f t="shared" si="137"/>
        <v>0</v>
      </c>
      <c r="BJ53" s="143"/>
      <c r="BL53" s="426">
        <f t="shared" si="138"/>
        <v>0</v>
      </c>
      <c r="BM53" s="427">
        <f t="shared" si="139"/>
        <v>0</v>
      </c>
      <c r="BN53" s="428">
        <f t="shared" si="140"/>
        <v>0</v>
      </c>
      <c r="BO53" s="429"/>
      <c r="BP53" s="426">
        <f t="shared" si="141"/>
        <v>0</v>
      </c>
      <c r="BQ53" s="427">
        <f t="shared" si="142"/>
        <v>0</v>
      </c>
      <c r="BR53" s="428">
        <f t="shared" si="143"/>
        <v>0</v>
      </c>
      <c r="BS53" s="427"/>
      <c r="BT53" s="426">
        <f t="shared" si="144"/>
        <v>0</v>
      </c>
      <c r="BU53" s="427">
        <f t="shared" si="145"/>
        <v>0</v>
      </c>
      <c r="BV53" s="428">
        <f t="shared" si="146"/>
        <v>0</v>
      </c>
      <c r="BW53" s="343"/>
      <c r="BX53" s="343"/>
    </row>
    <row r="54" spans="1:33" ht="12.75">
      <c r="A54" s="55"/>
      <c r="AF54" s="1"/>
      <c r="AG54" s="1"/>
    </row>
    <row r="55" spans="1:74" ht="12.75">
      <c r="A55" s="55"/>
      <c r="J55" s="1"/>
      <c r="K55" s="19"/>
      <c r="L55" s="77"/>
      <c r="M55" s="19"/>
      <c r="T55" s="120"/>
      <c r="W55" s="22"/>
      <c r="X55" s="22"/>
      <c r="Y55" s="44"/>
      <c r="Z55" s="22"/>
      <c r="AA55" s="22"/>
      <c r="AB55" s="22"/>
      <c r="AC55" s="22"/>
      <c r="AE55" s="444">
        <f>SUM(AE5:AE53)/1000</f>
        <v>8.007272222222221</v>
      </c>
      <c r="AF55" s="98">
        <f>SUM(AF5:AF53)/1000</f>
        <v>26.867827777777777</v>
      </c>
      <c r="AH55" s="98">
        <f>SUM(AH5:AH53)/1000</f>
        <v>3.9056385185185185</v>
      </c>
      <c r="AI55" s="98">
        <f>SUM(AI5:AI53)/1000</f>
        <v>7.046527407407408</v>
      </c>
      <c r="AJ55" s="98"/>
      <c r="AK55" s="98">
        <f>SUM(AK5:AK53)/1000</f>
        <v>8.494755555555557</v>
      </c>
      <c r="AL55" s="98">
        <f>SUM(AL5:AL53)/1000</f>
        <v>20.346755555555557</v>
      </c>
      <c r="AM55" s="98"/>
      <c r="AN55" s="98">
        <f>SUM(AN5:AN53)/1000</f>
        <v>4.368934444444445</v>
      </c>
      <c r="AO55" s="98">
        <f>SUM(AO5:AO53)/1000</f>
        <v>4.864548148148146</v>
      </c>
      <c r="AP55" s="438">
        <f>SUM(AP5:AP53)/1000</f>
        <v>1.5247644444444441</v>
      </c>
      <c r="AQ55" s="98"/>
      <c r="AR55" s="98"/>
      <c r="AU55" s="444">
        <f>SUM(AU5:AU53)/1000</f>
        <v>3.449216666666666</v>
      </c>
      <c r="AV55" s="98">
        <f>SUM(AV5:AV53)/1000</f>
        <v>4.558055555555554</v>
      </c>
      <c r="AW55" s="98">
        <f>SUM(AW5:AW53)/1000</f>
        <v>18.860555555555557</v>
      </c>
      <c r="BD55" s="98">
        <f aca="true" t="shared" si="147" ref="BD55:BI55">SUM(BD5:BD53)/1000</f>
        <v>3.2795496296296296</v>
      </c>
      <c r="BE55" s="98">
        <f t="shared" si="147"/>
        <v>0.6260888888888891</v>
      </c>
      <c r="BF55" s="98">
        <f t="shared" si="147"/>
        <v>3.140888888888889</v>
      </c>
      <c r="BG55" s="98">
        <f t="shared" si="147"/>
        <v>6.997555555555555</v>
      </c>
      <c r="BH55" s="98">
        <f t="shared" si="147"/>
        <v>1.4972000000000003</v>
      </c>
      <c r="BI55" s="438">
        <f t="shared" si="147"/>
        <v>11.851999999999997</v>
      </c>
      <c r="BL55" s="445">
        <f>SUM(BL5:BL53)</f>
        <v>3560.934444444445</v>
      </c>
      <c r="BM55" s="22">
        <f>SUM(BM5:BM53)</f>
        <v>7199.272222222221</v>
      </c>
      <c r="BN55" s="22">
        <f>SUM(BN5:BN53)</f>
        <v>11757.327777777777</v>
      </c>
      <c r="BP55" s="22">
        <f>SUM(BP5:BP53)</f>
        <v>2287.1466666666665</v>
      </c>
      <c r="BQ55" s="22">
        <f>SUM(BQ5:BQ53)</f>
        <v>3050.457777777777</v>
      </c>
      <c r="BR55" s="22">
        <f>SUM(BR5:BR53)</f>
        <v>3989.59111111111</v>
      </c>
      <c r="BT55" s="22">
        <f>SUM(BT5:BT53)</f>
        <v>7296.822222222226</v>
      </c>
      <c r="BU55" s="22">
        <f>SUM(BU5:BU53)</f>
        <v>9934.133333333337</v>
      </c>
      <c r="BV55" s="443">
        <f>SUM(BV5:BV53)</f>
        <v>12179.933333333334</v>
      </c>
    </row>
    <row r="56" spans="1:76" s="58" customFormat="1" ht="12.75">
      <c r="A56" s="56"/>
      <c r="B56" s="4"/>
      <c r="C56" s="4"/>
      <c r="D56" s="4"/>
      <c r="E56" s="4"/>
      <c r="F56" s="4"/>
      <c r="G56" s="4"/>
      <c r="H56" s="4"/>
      <c r="I56" s="4"/>
      <c r="J56" s="57"/>
      <c r="K56" s="4"/>
      <c r="L56" s="4"/>
      <c r="M56" s="4"/>
      <c r="W56" s="22"/>
      <c r="X56" s="130"/>
      <c r="Y56" s="446"/>
      <c r="Z56" s="130"/>
      <c r="AA56" s="130"/>
      <c r="AB56" s="130"/>
      <c r="AC56" s="130"/>
      <c r="AE56" s="439"/>
      <c r="AF56" s="440"/>
      <c r="AG56" s="440"/>
      <c r="AH56" s="440"/>
      <c r="AI56" s="447" t="s">
        <v>348</v>
      </c>
      <c r="AJ56" s="440"/>
      <c r="AK56" s="440"/>
      <c r="AL56" s="440"/>
      <c r="AM56" s="440"/>
      <c r="AN56" s="441"/>
      <c r="AO56" s="441"/>
      <c r="AP56" s="442"/>
      <c r="AU56" s="439"/>
      <c r="AV56" s="440"/>
      <c r="AW56" s="440"/>
      <c r="AX56" s="447" t="s">
        <v>349</v>
      </c>
      <c r="AY56" s="447"/>
      <c r="AZ56" s="447"/>
      <c r="BA56" s="447"/>
      <c r="BB56" s="447"/>
      <c r="BC56" s="447"/>
      <c r="BD56" s="440"/>
      <c r="BE56" s="440"/>
      <c r="BF56" s="440"/>
      <c r="BG56" s="440"/>
      <c r="BH56" s="441"/>
      <c r="BI56" s="442"/>
      <c r="BL56" s="439"/>
      <c r="BM56" s="440"/>
      <c r="BN56" s="440"/>
      <c r="BO56" s="447" t="s">
        <v>350</v>
      </c>
      <c r="BP56" s="440"/>
      <c r="BQ56" s="440"/>
      <c r="BR56" s="440"/>
      <c r="BS56" s="440"/>
      <c r="BT56" s="441"/>
      <c r="BU56" s="441"/>
      <c r="BV56" s="442"/>
      <c r="BW56" s="98"/>
      <c r="BX56" s="98"/>
    </row>
    <row r="57" spans="1:29" ht="51" customHeight="1" thickBot="1">
      <c r="A57" s="344"/>
      <c r="W57" s="23"/>
      <c r="X57" s="19"/>
      <c r="Y57" s="43"/>
      <c r="Z57" s="23"/>
      <c r="AA57" s="23"/>
      <c r="AB57" s="23"/>
      <c r="AC57" s="23"/>
    </row>
    <row r="58" spans="1:55" ht="39.75" customHeight="1" thickBot="1">
      <c r="A58" s="344"/>
      <c r="AE58" s="459" t="s">
        <v>316</v>
      </c>
      <c r="AF58" s="460"/>
      <c r="AG58" s="460"/>
      <c r="AH58" s="461"/>
      <c r="AI58" s="461"/>
      <c r="AJ58" s="461"/>
      <c r="AK58" s="461"/>
      <c r="AL58" s="461"/>
      <c r="AM58" s="461"/>
      <c r="AN58" s="461"/>
      <c r="AO58" s="462" t="s">
        <v>279</v>
      </c>
      <c r="AP58" s="463" t="s">
        <v>278</v>
      </c>
      <c r="AQ58" s="460"/>
      <c r="AR58" s="464"/>
      <c r="AX58" s="99"/>
      <c r="AY58" s="99"/>
      <c r="AZ58" s="99"/>
      <c r="BA58" s="99"/>
      <c r="BB58" s="99"/>
      <c r="BC58" s="99"/>
    </row>
    <row r="59" spans="1:55" ht="31.5" customHeight="1" thickBot="1">
      <c r="A59" s="344"/>
      <c r="AE59" s="126" t="s">
        <v>271</v>
      </c>
      <c r="AF59" s="127"/>
      <c r="AG59" s="127"/>
      <c r="AH59" s="127"/>
      <c r="AI59" s="127"/>
      <c r="AJ59" s="128"/>
      <c r="AK59" s="128"/>
      <c r="AL59" s="128"/>
      <c r="AM59" s="128"/>
      <c r="AN59" s="128"/>
      <c r="AO59" s="298">
        <f>'Spectrum results'!H4</f>
        <v>1</v>
      </c>
      <c r="AP59" s="298">
        <f>'Spectrum results'!I4</f>
        <v>1.5</v>
      </c>
      <c r="AQ59" s="198" t="s">
        <v>272</v>
      </c>
      <c r="AR59" s="135"/>
      <c r="AX59" s="99"/>
      <c r="AY59" s="99"/>
      <c r="AZ59" s="99"/>
      <c r="BA59" s="99"/>
      <c r="BB59" s="99"/>
      <c r="BC59" s="99"/>
    </row>
    <row r="60" spans="31:55" ht="26.25" customHeight="1" thickBot="1">
      <c r="AE60" s="129" t="s">
        <v>276</v>
      </c>
      <c r="AF60" s="22"/>
      <c r="AG60" s="22"/>
      <c r="AH60" s="22"/>
      <c r="AI60" s="22"/>
      <c r="AJ60" s="130"/>
      <c r="AK60" s="130"/>
      <c r="AL60" s="130"/>
      <c r="AM60" s="130"/>
      <c r="AN60" s="130"/>
      <c r="AO60" s="298">
        <f>'Spectrum results'!H5</f>
        <v>1</v>
      </c>
      <c r="AP60" s="298">
        <f>'Spectrum results'!I5</f>
        <v>1.5</v>
      </c>
      <c r="AQ60" s="199" t="s">
        <v>272</v>
      </c>
      <c r="AR60" s="136"/>
      <c r="AX60" s="99"/>
      <c r="AY60" s="99"/>
      <c r="AZ60" s="99"/>
      <c r="BA60" s="99"/>
      <c r="BB60" s="99"/>
      <c r="BC60" s="99"/>
    </row>
    <row r="61" spans="31:55" ht="27.75" customHeight="1" thickBot="1">
      <c r="AE61" s="131" t="s">
        <v>275</v>
      </c>
      <c r="AF61" s="132"/>
      <c r="AG61" s="132"/>
      <c r="AH61" s="132"/>
      <c r="AI61" s="133"/>
      <c r="AJ61" s="133"/>
      <c r="AK61" s="133"/>
      <c r="AL61" s="133"/>
      <c r="AM61" s="133"/>
      <c r="AN61" s="133"/>
      <c r="AO61" s="298">
        <f>'Spectrum results'!H6</f>
        <v>0.1</v>
      </c>
      <c r="AP61" s="298">
        <f>'Spectrum results'!I6</f>
        <v>0.15</v>
      </c>
      <c r="AQ61" s="200" t="s">
        <v>272</v>
      </c>
      <c r="AR61" s="134"/>
      <c r="AX61" s="99"/>
      <c r="AY61" s="99"/>
      <c r="AZ61" s="99"/>
      <c r="BA61" s="99"/>
      <c r="BB61" s="99"/>
      <c r="BC61" s="99"/>
    </row>
    <row r="62" spans="31:44" ht="24" customHeight="1" thickBot="1">
      <c r="AE62" s="156" t="s">
        <v>297</v>
      </c>
      <c r="AF62" s="144"/>
      <c r="AG62" s="144"/>
      <c r="AH62" s="145"/>
      <c r="AI62" s="145"/>
      <c r="AJ62" s="145"/>
      <c r="AK62" s="145"/>
      <c r="AL62" s="145"/>
      <c r="AM62" s="145"/>
      <c r="AN62" s="145"/>
      <c r="AO62" s="299">
        <f>'Spectrum results'!H7</f>
        <v>0.1</v>
      </c>
      <c r="AP62" s="300">
        <f>'Spectrum results'!I7</f>
        <v>0.15</v>
      </c>
      <c r="AQ62" s="197" t="s">
        <v>272</v>
      </c>
      <c r="AR62" s="146"/>
    </row>
    <row r="63" spans="31:44" ht="24" customHeight="1" thickBot="1">
      <c r="AE63" s="152" t="s">
        <v>296</v>
      </c>
      <c r="AF63" s="110"/>
      <c r="AG63" s="110"/>
      <c r="AH63" s="153"/>
      <c r="AI63" s="153"/>
      <c r="AJ63" s="154"/>
      <c r="AK63" s="301">
        <f>'Spectrum results'!H8</f>
        <v>1000</v>
      </c>
      <c r="AL63" s="155" t="s">
        <v>290</v>
      </c>
      <c r="AM63" s="83"/>
      <c r="AN63" s="99"/>
      <c r="AO63" s="99"/>
      <c r="AP63" s="99"/>
      <c r="AQ63" s="83"/>
      <c r="AR63" s="194"/>
    </row>
    <row r="64" spans="31:44" ht="13.5" thickBot="1">
      <c r="AE64" s="152" t="s">
        <v>303</v>
      </c>
      <c r="AF64" s="110"/>
      <c r="AG64" s="110"/>
      <c r="AH64" s="153"/>
      <c r="AI64" s="153"/>
      <c r="AJ64" s="154"/>
      <c r="AK64" s="301">
        <f>'Spectrum results'!H9</f>
        <v>2000</v>
      </c>
      <c r="AL64" s="155" t="s">
        <v>290</v>
      </c>
      <c r="AM64" s="153"/>
      <c r="AN64" s="110"/>
      <c r="AO64" s="110"/>
      <c r="AP64" s="110"/>
      <c r="AQ64" s="153"/>
      <c r="AR64" s="154"/>
    </row>
  </sheetData>
  <sheetProtection selectLockedCells="1" selectUnlockedCells="1"/>
  <printOptions/>
  <pageMargins left="0.7" right="0.7" top="0.75" bottom="0.75" header="0.5118055555555555" footer="0.511805555555555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B57"/>
  <sheetViews>
    <sheetView zoomScale="65" zoomScaleNormal="65" zoomScalePageLayoutView="0" workbookViewId="0" topLeftCell="A1">
      <selection activeCell="A30" sqref="A30"/>
    </sheetView>
  </sheetViews>
  <sheetFormatPr defaultColWidth="9.140625" defaultRowHeight="12.75"/>
  <cols>
    <col min="1" max="1" width="33.421875" style="62" customWidth="1"/>
    <col min="2" max="2" width="101.421875" style="62" customWidth="1"/>
  </cols>
  <sheetData>
    <row r="1" spans="1:2" ht="12.75">
      <c r="A1" s="5" t="s">
        <v>0</v>
      </c>
      <c r="B1" s="63" t="s">
        <v>172</v>
      </c>
    </row>
    <row r="2" spans="1:2" ht="12.75">
      <c r="A2" s="64" t="s">
        <v>35</v>
      </c>
      <c r="B2" s="65"/>
    </row>
    <row r="3" spans="1:2" ht="25.5">
      <c r="A3" s="18" t="s">
        <v>36</v>
      </c>
      <c r="B3" s="66" t="s">
        <v>173</v>
      </c>
    </row>
    <row r="4" spans="1:2" ht="25.5">
      <c r="A4" s="18" t="s">
        <v>45</v>
      </c>
      <c r="B4" s="66" t="s">
        <v>174</v>
      </c>
    </row>
    <row r="5" spans="1:2" ht="12.75">
      <c r="A5" s="64" t="s">
        <v>50</v>
      </c>
      <c r="B5" s="65"/>
    </row>
    <row r="6" spans="1:2" ht="25.5">
      <c r="A6" s="18" t="s">
        <v>51</v>
      </c>
      <c r="B6" s="66" t="s">
        <v>175</v>
      </c>
    </row>
    <row r="7" spans="1:2" ht="12.75">
      <c r="A7" s="18" t="s">
        <v>58</v>
      </c>
      <c r="B7" s="66" t="s">
        <v>176</v>
      </c>
    </row>
    <row r="8" spans="1:2" ht="25.5">
      <c r="A8" s="18" t="s">
        <v>61</v>
      </c>
      <c r="B8" s="66" t="s">
        <v>177</v>
      </c>
    </row>
    <row r="9" spans="1:2" ht="12.75">
      <c r="A9" s="18" t="s">
        <v>58</v>
      </c>
      <c r="B9" s="66" t="s">
        <v>176</v>
      </c>
    </row>
    <row r="10" spans="1:2" ht="39" customHeight="1">
      <c r="A10" s="18" t="s">
        <v>66</v>
      </c>
      <c r="B10" s="66" t="s">
        <v>178</v>
      </c>
    </row>
    <row r="11" spans="1:2" ht="40.5" customHeight="1">
      <c r="A11" s="18" t="s">
        <v>72</v>
      </c>
      <c r="B11" s="66" t="s">
        <v>179</v>
      </c>
    </row>
    <row r="12" spans="1:2" ht="25.5">
      <c r="A12" s="18" t="s">
        <v>73</v>
      </c>
      <c r="B12" s="66" t="s">
        <v>180</v>
      </c>
    </row>
    <row r="13" spans="1:2" ht="12.75">
      <c r="A13" s="18" t="s">
        <v>75</v>
      </c>
      <c r="B13" s="66" t="s">
        <v>181</v>
      </c>
    </row>
    <row r="14" spans="1:2" ht="25.5">
      <c r="A14" s="18" t="s">
        <v>80</v>
      </c>
      <c r="B14" s="66" t="s">
        <v>182</v>
      </c>
    </row>
    <row r="15" spans="1:2" ht="12.75">
      <c r="A15" s="18" t="s">
        <v>82</v>
      </c>
      <c r="B15" s="66" t="s">
        <v>183</v>
      </c>
    </row>
    <row r="16" spans="1:2" ht="25.5">
      <c r="A16" s="47" t="s">
        <v>85</v>
      </c>
      <c r="B16" s="66" t="s">
        <v>184</v>
      </c>
    </row>
    <row r="17" spans="1:2" ht="12.75">
      <c r="A17" s="64" t="s">
        <v>86</v>
      </c>
      <c r="B17" s="65"/>
    </row>
    <row r="18" spans="1:2" ht="12.75">
      <c r="A18" s="18" t="s">
        <v>87</v>
      </c>
      <c r="B18" s="66" t="s">
        <v>185</v>
      </c>
    </row>
    <row r="19" spans="1:2" ht="25.5">
      <c r="A19" s="18" t="s">
        <v>88</v>
      </c>
      <c r="B19" s="66" t="s">
        <v>186</v>
      </c>
    </row>
    <row r="20" spans="1:2" ht="25.5">
      <c r="A20" s="64" t="s">
        <v>90</v>
      </c>
      <c r="B20" s="65"/>
    </row>
    <row r="21" spans="1:2" ht="38.25">
      <c r="A21" s="47" t="s">
        <v>91</v>
      </c>
      <c r="B21" s="66" t="s">
        <v>187</v>
      </c>
    </row>
    <row r="22" spans="1:2" ht="12.75">
      <c r="A22" s="18" t="s">
        <v>94</v>
      </c>
      <c r="B22" s="66" t="s">
        <v>188</v>
      </c>
    </row>
    <row r="23" spans="1:2" ht="25.5">
      <c r="A23" s="18" t="s">
        <v>97</v>
      </c>
      <c r="B23" s="66" t="s">
        <v>189</v>
      </c>
    </row>
    <row r="24" spans="1:2" ht="25.5">
      <c r="A24" s="18" t="s">
        <v>100</v>
      </c>
      <c r="B24" s="66" t="s">
        <v>190</v>
      </c>
    </row>
    <row r="25" spans="1:2" ht="25.5">
      <c r="A25" s="64" t="s">
        <v>103</v>
      </c>
      <c r="B25" s="65"/>
    </row>
    <row r="26" spans="1:2" ht="25.5">
      <c r="A26" s="47" t="s">
        <v>104</v>
      </c>
      <c r="B26" s="66" t="s">
        <v>191</v>
      </c>
    </row>
    <row r="27" spans="1:2" ht="25.5">
      <c r="A27" s="47" t="s">
        <v>105</v>
      </c>
      <c r="B27" s="66" t="s">
        <v>192</v>
      </c>
    </row>
    <row r="28" spans="1:2" ht="51">
      <c r="A28" s="47" t="s">
        <v>193</v>
      </c>
      <c r="B28" s="25" t="s">
        <v>194</v>
      </c>
    </row>
    <row r="29" spans="1:2" ht="25.5">
      <c r="A29" s="18" t="s">
        <v>115</v>
      </c>
      <c r="B29" s="66" t="s">
        <v>195</v>
      </c>
    </row>
    <row r="30" spans="1:2" ht="25.5">
      <c r="A30" s="18" t="s">
        <v>116</v>
      </c>
      <c r="B30" s="66" t="s">
        <v>196</v>
      </c>
    </row>
    <row r="31" spans="1:2" ht="25.5">
      <c r="A31" s="18" t="s">
        <v>117</v>
      </c>
      <c r="B31" s="66" t="s">
        <v>197</v>
      </c>
    </row>
    <row r="32" spans="1:2" ht="25.5">
      <c r="A32" s="18" t="s">
        <v>118</v>
      </c>
      <c r="B32" s="66" t="s">
        <v>198</v>
      </c>
    </row>
    <row r="33" spans="1:2" ht="25.5">
      <c r="A33" s="47" t="s">
        <v>120</v>
      </c>
      <c r="B33" s="66" t="s">
        <v>199</v>
      </c>
    </row>
    <row r="34" spans="1:2" ht="51">
      <c r="A34" s="18" t="s">
        <v>200</v>
      </c>
      <c r="B34" s="66" t="s">
        <v>201</v>
      </c>
    </row>
    <row r="35" spans="1:2" ht="12.75">
      <c r="A35" s="64" t="s">
        <v>123</v>
      </c>
      <c r="B35" s="65"/>
    </row>
    <row r="36" spans="1:2" ht="25.5">
      <c r="A36" s="47" t="s">
        <v>124</v>
      </c>
      <c r="B36" s="66" t="s">
        <v>202</v>
      </c>
    </row>
    <row r="37" spans="1:2" ht="12.75">
      <c r="A37" s="18" t="s">
        <v>125</v>
      </c>
      <c r="B37" s="66" t="s">
        <v>203</v>
      </c>
    </row>
    <row r="38" spans="1:2" ht="12.75">
      <c r="A38" s="41" t="s">
        <v>204</v>
      </c>
      <c r="B38" s="66" t="s">
        <v>205</v>
      </c>
    </row>
    <row r="39" spans="1:2" ht="12.75">
      <c r="A39" s="18" t="s">
        <v>128</v>
      </c>
      <c r="B39" s="66" t="s">
        <v>206</v>
      </c>
    </row>
    <row r="40" spans="1:2" ht="12.75">
      <c r="A40" s="18" t="s">
        <v>132</v>
      </c>
      <c r="B40" s="66" t="s">
        <v>207</v>
      </c>
    </row>
    <row r="41" spans="1:2" ht="25.5">
      <c r="A41" s="18" t="s">
        <v>133</v>
      </c>
      <c r="B41" s="66" t="s">
        <v>208</v>
      </c>
    </row>
    <row r="42" spans="1:2" ht="25.5">
      <c r="A42" s="18" t="s">
        <v>135</v>
      </c>
      <c r="B42" s="66" t="s">
        <v>209</v>
      </c>
    </row>
    <row r="43" spans="1:2" ht="12.75">
      <c r="A43" s="64" t="s">
        <v>138</v>
      </c>
      <c r="B43" s="65"/>
    </row>
    <row r="44" spans="1:2" ht="12.75">
      <c r="A44" s="18" t="s">
        <v>139</v>
      </c>
      <c r="B44" s="66" t="s">
        <v>210</v>
      </c>
    </row>
    <row r="45" spans="1:2" ht="12.75">
      <c r="A45" s="18" t="s">
        <v>142</v>
      </c>
      <c r="B45" s="66" t="s">
        <v>211</v>
      </c>
    </row>
    <row r="46" spans="1:2" ht="38.25">
      <c r="A46" s="47" t="s">
        <v>212</v>
      </c>
      <c r="B46" s="66" t="s">
        <v>213</v>
      </c>
    </row>
    <row r="47" spans="1:2" ht="25.5">
      <c r="A47" s="41" t="s">
        <v>148</v>
      </c>
      <c r="B47" s="66" t="s">
        <v>214</v>
      </c>
    </row>
    <row r="48" spans="1:2" ht="12.75">
      <c r="A48" s="18" t="s">
        <v>215</v>
      </c>
      <c r="B48" s="66" t="s">
        <v>216</v>
      </c>
    </row>
    <row r="49" spans="1:2" ht="12.75">
      <c r="A49" s="47" t="s">
        <v>153</v>
      </c>
      <c r="B49" s="66" t="s">
        <v>217</v>
      </c>
    </row>
    <row r="50" spans="1:2" ht="25.5">
      <c r="A50" s="47" t="s">
        <v>155</v>
      </c>
      <c r="B50" s="66" t="s">
        <v>218</v>
      </c>
    </row>
    <row r="51" spans="1:2" ht="25.5">
      <c r="A51" s="47" t="s">
        <v>156</v>
      </c>
      <c r="B51" s="66" t="s">
        <v>219</v>
      </c>
    </row>
    <row r="52" ht="12.75">
      <c r="A52" s="55"/>
    </row>
    <row r="53" ht="12.75">
      <c r="A53" s="55"/>
    </row>
    <row r="54" ht="12.75">
      <c r="A54" s="55"/>
    </row>
    <row r="55" spans="1:2" ht="25.5">
      <c r="A55" s="59" t="s">
        <v>168</v>
      </c>
      <c r="B55" s="62" t="s">
        <v>220</v>
      </c>
    </row>
    <row r="56" ht="25.5">
      <c r="A56" s="60" t="s">
        <v>170</v>
      </c>
    </row>
    <row r="57" ht="25.5">
      <c r="A57" s="61" t="s">
        <v>171</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D56"/>
  <sheetViews>
    <sheetView zoomScale="65" zoomScaleNormal="65" zoomScalePageLayoutView="0" workbookViewId="0" topLeftCell="A1">
      <selection activeCell="A16" sqref="A16"/>
    </sheetView>
  </sheetViews>
  <sheetFormatPr defaultColWidth="9.140625" defaultRowHeight="12.75"/>
  <cols>
    <col min="1" max="1" width="45.7109375" style="67" customWidth="1"/>
    <col min="2" max="2" width="4.00390625" style="0" customWidth="1"/>
    <col min="3" max="3" width="80.7109375" style="68" customWidth="1"/>
    <col min="4" max="4" width="47.421875" style="0" customWidth="1"/>
  </cols>
  <sheetData>
    <row r="1" ht="12.75">
      <c r="A1" s="448" t="s">
        <v>351</v>
      </c>
    </row>
    <row r="3" ht="12.75">
      <c r="A3" s="67" t="s">
        <v>352</v>
      </c>
    </row>
    <row r="4" ht="12.75">
      <c r="A4" s="67" t="s">
        <v>353</v>
      </c>
    </row>
    <row r="5" ht="12.75">
      <c r="A5" s="457" t="s">
        <v>354</v>
      </c>
    </row>
    <row r="6" ht="12.75">
      <c r="A6" s="457" t="s">
        <v>355</v>
      </c>
    </row>
    <row r="7" ht="12.75">
      <c r="A7" s="457" t="s">
        <v>356</v>
      </c>
    </row>
    <row r="9" ht="12.75">
      <c r="A9" s="457" t="s">
        <v>357</v>
      </c>
    </row>
    <row r="10" ht="12.75">
      <c r="A10" s="457" t="s">
        <v>358</v>
      </c>
    </row>
    <row r="12" ht="12.75">
      <c r="A12" s="457" t="s">
        <v>359</v>
      </c>
    </row>
    <row r="15" ht="12.75">
      <c r="A15" s="69" t="s">
        <v>361</v>
      </c>
    </row>
    <row r="16" ht="12.75">
      <c r="A16" s="69"/>
    </row>
    <row r="17" ht="12.75">
      <c r="A17" s="70" t="s">
        <v>221</v>
      </c>
    </row>
    <row r="18" ht="12.75">
      <c r="A18" s="70" t="s">
        <v>222</v>
      </c>
    </row>
    <row r="19" ht="12.75">
      <c r="A19" s="70" t="s">
        <v>223</v>
      </c>
    </row>
    <row r="20" ht="12.75">
      <c r="A20" s="70" t="s">
        <v>224</v>
      </c>
    </row>
    <row r="21" ht="12.75">
      <c r="A21" s="70" t="s">
        <v>225</v>
      </c>
    </row>
    <row r="22" ht="12.75">
      <c r="A22" s="71" t="s">
        <v>226</v>
      </c>
    </row>
    <row r="23" ht="12.75">
      <c r="A23" s="71" t="s">
        <v>227</v>
      </c>
    </row>
    <row r="24" ht="12.75">
      <c r="A24" s="71" t="s">
        <v>228</v>
      </c>
    </row>
    <row r="25" ht="12.75">
      <c r="A25" s="71"/>
    </row>
    <row r="26" ht="12.75">
      <c r="A26" s="401" t="s">
        <v>347</v>
      </c>
    </row>
    <row r="27" ht="12.75">
      <c r="A27" s="71"/>
    </row>
    <row r="28" ht="12.75">
      <c r="A28" s="72" t="s">
        <v>229</v>
      </c>
    </row>
    <row r="29" ht="12.75">
      <c r="A29" s="72" t="s">
        <v>230</v>
      </c>
    </row>
    <row r="30" ht="12.75">
      <c r="A30" s="72"/>
    </row>
    <row r="31" spans="1:3" ht="25.5">
      <c r="A31" s="20" t="s">
        <v>14</v>
      </c>
      <c r="C31" s="1" t="s">
        <v>231</v>
      </c>
    </row>
    <row r="32" spans="1:3" ht="63.75">
      <c r="A32" s="20" t="s">
        <v>232</v>
      </c>
      <c r="C32" s="1" t="s">
        <v>233</v>
      </c>
    </row>
    <row r="33" spans="1:3" ht="25.5">
      <c r="A33" s="20" t="s">
        <v>16</v>
      </c>
      <c r="C33" s="1" t="s">
        <v>234</v>
      </c>
    </row>
    <row r="34" spans="1:3" ht="51">
      <c r="A34" s="20" t="s">
        <v>17</v>
      </c>
      <c r="C34" s="1" t="s">
        <v>235</v>
      </c>
    </row>
    <row r="35" spans="1:3" ht="25.5">
      <c r="A35" s="20" t="s">
        <v>18</v>
      </c>
      <c r="C35" s="1" t="s">
        <v>236</v>
      </c>
    </row>
    <row r="36" spans="1:3" ht="25.5">
      <c r="A36" s="20" t="s">
        <v>19</v>
      </c>
      <c r="C36" s="1" t="s">
        <v>237</v>
      </c>
    </row>
    <row r="37" spans="1:3" ht="25.5">
      <c r="A37" s="20" t="s">
        <v>20</v>
      </c>
      <c r="C37" s="1" t="s">
        <v>238</v>
      </c>
    </row>
    <row r="38" spans="1:3" ht="25.5">
      <c r="A38" s="20" t="s">
        <v>21</v>
      </c>
      <c r="C38" s="1" t="s">
        <v>239</v>
      </c>
    </row>
    <row r="39" spans="1:3" ht="12.75">
      <c r="A39" s="20" t="s">
        <v>240</v>
      </c>
      <c r="C39" s="1" t="s">
        <v>241</v>
      </c>
    </row>
    <row r="40" spans="1:3" ht="38.25">
      <c r="A40" s="20" t="s">
        <v>23</v>
      </c>
      <c r="C40" s="73" t="s">
        <v>242</v>
      </c>
    </row>
    <row r="41" spans="1:3" ht="25.5">
      <c r="A41" s="20" t="s">
        <v>243</v>
      </c>
      <c r="C41" s="1" t="s">
        <v>244</v>
      </c>
    </row>
    <row r="42" spans="1:3" ht="25.5">
      <c r="A42" s="20" t="s">
        <v>25</v>
      </c>
      <c r="C42" s="1" t="s">
        <v>245</v>
      </c>
    </row>
    <row r="43" spans="1:4" ht="12.75">
      <c r="A43" s="74" t="s">
        <v>26</v>
      </c>
      <c r="C43" s="1" t="s">
        <v>246</v>
      </c>
      <c r="D43" t="s">
        <v>344</v>
      </c>
    </row>
    <row r="44" spans="1:4" ht="12.75">
      <c r="A44" s="20" t="s">
        <v>27</v>
      </c>
      <c r="C44" s="1" t="s">
        <v>247</v>
      </c>
      <c r="D44" t="s">
        <v>344</v>
      </c>
    </row>
    <row r="45" ht="12.75">
      <c r="A45" s="20" t="s">
        <v>248</v>
      </c>
    </row>
    <row r="46" spans="1:3" ht="38.25">
      <c r="A46" s="20" t="s">
        <v>23</v>
      </c>
      <c r="C46" s="73" t="s">
        <v>242</v>
      </c>
    </row>
    <row r="47" spans="1:3" ht="25.5">
      <c r="A47" s="75" t="s">
        <v>243</v>
      </c>
      <c r="C47" s="1" t="s">
        <v>244</v>
      </c>
    </row>
    <row r="48" spans="1:3" ht="25.5">
      <c r="A48" s="75" t="s">
        <v>25</v>
      </c>
      <c r="C48" s="1" t="s">
        <v>245</v>
      </c>
    </row>
    <row r="49" spans="1:3" ht="38.25">
      <c r="A49" s="74" t="s">
        <v>30</v>
      </c>
      <c r="C49" s="1" t="s">
        <v>249</v>
      </c>
    </row>
    <row r="50" spans="1:4" ht="25.5">
      <c r="A50" s="74" t="s">
        <v>31</v>
      </c>
      <c r="C50" s="1" t="s">
        <v>250</v>
      </c>
      <c r="D50" t="s">
        <v>344</v>
      </c>
    </row>
    <row r="51" spans="1:4" ht="25.5">
      <c r="A51" s="74" t="s">
        <v>32</v>
      </c>
      <c r="C51" s="1" t="s">
        <v>251</v>
      </c>
      <c r="D51" t="s">
        <v>344</v>
      </c>
    </row>
    <row r="52" spans="1:4" ht="25.5">
      <c r="A52" s="74" t="s">
        <v>33</v>
      </c>
      <c r="C52" s="1" t="s">
        <v>252</v>
      </c>
      <c r="D52" t="s">
        <v>344</v>
      </c>
    </row>
    <row r="53" spans="1:4" ht="25.5">
      <c r="A53" s="74" t="s">
        <v>34</v>
      </c>
      <c r="C53" s="1" t="s">
        <v>253</v>
      </c>
      <c r="D53" t="s">
        <v>344</v>
      </c>
    </row>
    <row r="54" ht="12.75"/>
    <row r="55" spans="1:3" s="76" customFormat="1" ht="89.25">
      <c r="A55" s="400" t="s">
        <v>323</v>
      </c>
      <c r="C55" s="399" t="s">
        <v>345</v>
      </c>
    </row>
    <row r="56" spans="1:3" s="76" customFormat="1" ht="51">
      <c r="A56" s="400" t="s">
        <v>306</v>
      </c>
      <c r="C56" s="399" t="s">
        <v>346</v>
      </c>
    </row>
    <row r="65" ht="12.75"/>
    <row r="66" ht="12.75"/>
    <row r="67" ht="12.75"/>
  </sheetData>
  <sheetProtection selectLockedCells="1" selectUnlockedCells="1"/>
  <printOptions/>
  <pageMargins left="0.7" right="0.7" top="0.75" bottom="0.75" header="0.5118055555555555" footer="0.5118055555555555"/>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C13"/>
  <sheetViews>
    <sheetView zoomScale="65" zoomScaleNormal="65" zoomScalePageLayoutView="0" workbookViewId="0" topLeftCell="A1">
      <selection activeCell="B14" sqref="B14"/>
    </sheetView>
  </sheetViews>
  <sheetFormatPr defaultColWidth="9.140625" defaultRowHeight="12.75"/>
  <cols>
    <col min="1" max="1" width="13.7109375" style="0" customWidth="1"/>
    <col min="2" max="2" width="14.00390625" style="78" customWidth="1"/>
    <col min="3" max="3" width="105.28125" style="62" customWidth="1"/>
  </cols>
  <sheetData>
    <row r="1" spans="1:3" s="79" customFormat="1" ht="12.75">
      <c r="A1" s="79" t="s">
        <v>254</v>
      </c>
      <c r="B1" s="79" t="s">
        <v>255</v>
      </c>
      <c r="C1" s="80" t="s">
        <v>256</v>
      </c>
    </row>
    <row r="2" spans="1:3" ht="12.75">
      <c r="A2" s="81">
        <v>40779</v>
      </c>
      <c r="C2" s="62" t="s">
        <v>257</v>
      </c>
    </row>
    <row r="3" spans="1:3" ht="12.75">
      <c r="A3" s="81">
        <v>40821</v>
      </c>
      <c r="C3" s="62" t="s">
        <v>258</v>
      </c>
    </row>
    <row r="4" spans="1:3" ht="12.75">
      <c r="A4" s="81">
        <v>40855</v>
      </c>
      <c r="B4" s="78">
        <v>111108</v>
      </c>
      <c r="C4" s="62" t="s">
        <v>259</v>
      </c>
    </row>
    <row r="5" spans="1:3" ht="12.75">
      <c r="A5" s="81">
        <v>40856</v>
      </c>
      <c r="B5" s="78" t="s">
        <v>260</v>
      </c>
      <c r="C5" s="62" t="s">
        <v>261</v>
      </c>
    </row>
    <row r="6" spans="1:3" ht="12.75">
      <c r="A6" s="81">
        <v>40883</v>
      </c>
      <c r="B6" s="78">
        <v>111206</v>
      </c>
      <c r="C6" s="62" t="s">
        <v>262</v>
      </c>
    </row>
    <row r="7" spans="1:3" ht="25.5">
      <c r="A7" s="81">
        <v>40884</v>
      </c>
      <c r="B7" s="78" t="s">
        <v>263</v>
      </c>
      <c r="C7" s="82" t="s">
        <v>264</v>
      </c>
    </row>
    <row r="8" spans="1:3" ht="102">
      <c r="A8" s="81">
        <v>40889</v>
      </c>
      <c r="B8" s="78">
        <v>111212</v>
      </c>
      <c r="C8" s="82" t="s">
        <v>265</v>
      </c>
    </row>
    <row r="9" spans="1:3" ht="12.75">
      <c r="A9" s="81">
        <v>40890</v>
      </c>
      <c r="B9" s="78">
        <v>111213</v>
      </c>
      <c r="C9" s="62" t="s">
        <v>266</v>
      </c>
    </row>
    <row r="10" spans="1:3" ht="25.5">
      <c r="A10" s="81">
        <v>41066</v>
      </c>
      <c r="B10" s="78">
        <v>120606</v>
      </c>
      <c r="C10" s="62" t="s">
        <v>267</v>
      </c>
    </row>
    <row r="11" spans="1:3" ht="12.75">
      <c r="A11" s="81">
        <v>41108</v>
      </c>
      <c r="B11" s="78">
        <v>120712</v>
      </c>
      <c r="C11" s="62" t="s">
        <v>268</v>
      </c>
    </row>
    <row r="12" spans="1:3" ht="12.75">
      <c r="A12" s="81">
        <v>41133</v>
      </c>
      <c r="B12" s="78" t="s">
        <v>371</v>
      </c>
      <c r="C12" s="62" t="s">
        <v>370</v>
      </c>
    </row>
    <row r="13" spans="1:3" ht="51">
      <c r="A13" s="81">
        <v>41164</v>
      </c>
      <c r="B13" s="78">
        <v>120912</v>
      </c>
      <c r="C13" s="62" t="s">
        <v>369</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Alexander Gulyaev</dc:creator>
  <cp:keywords/>
  <dc:description/>
  <cp:lastModifiedBy>Bente Pedersen</cp:lastModifiedBy>
  <dcterms:created xsi:type="dcterms:W3CDTF">2012-07-18T08:20:37Z</dcterms:created>
  <dcterms:modified xsi:type="dcterms:W3CDTF">2013-05-30T07:02:25Z</dcterms:modified>
  <cp:category/>
  <cp:version/>
  <cp:contentType/>
  <cp:contentStatus/>
</cp:coreProperties>
</file>