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95" windowHeight="11640" activeTab="2"/>
  </bookViews>
  <sheets>
    <sheet name="Table 8" sheetId="1" r:id="rId1"/>
    <sheet name="Table D.3" sheetId="2" r:id="rId2"/>
    <sheet name="Table D.4" sheetId="3" r:id="rId3"/>
  </sheets>
  <definedNames/>
  <calcPr fullCalcOnLoad="1"/>
</workbook>
</file>

<file path=xl/comments1.xml><?xml version="1.0" encoding="utf-8"?>
<comments xmlns="http://schemas.openxmlformats.org/spreadsheetml/2006/main">
  <authors>
    <author>G. LAPIERRE</author>
  </authors>
  <commentList>
    <comment ref="A42" authorId="0">
      <text>
        <r>
          <rPr>
            <b/>
            <sz val="8"/>
            <rFont val="Tahoma"/>
            <family val="0"/>
          </rPr>
          <t>G. LAPIERRE:</t>
        </r>
        <r>
          <rPr>
            <sz val="8"/>
            <rFont val="Tahoma"/>
            <family val="0"/>
          </rPr>
          <t xml:space="preserve">
calcul_dist.m needs to be launch in Matlab. Close excel sheet before</t>
        </r>
      </text>
    </comment>
    <comment ref="A45" authorId="0">
      <text>
        <r>
          <rPr>
            <b/>
            <sz val="8"/>
            <rFont val="Tahoma"/>
            <family val="0"/>
          </rPr>
          <t>G. LAPIERRE:</t>
        </r>
        <r>
          <rPr>
            <sz val="8"/>
            <rFont val="Tahoma"/>
            <family val="0"/>
          </rPr>
          <t xml:space="preserve">
calcul_dist.m needs to be launch in Matlab. Close excel sheet before</t>
        </r>
      </text>
    </comment>
  </commentList>
</comments>
</file>

<file path=xl/comments2.xml><?xml version="1.0" encoding="utf-8"?>
<comments xmlns="http://schemas.openxmlformats.org/spreadsheetml/2006/main">
  <authors>
    <author>G. LAPIERRE</author>
  </authors>
  <commentList>
    <comment ref="A42" authorId="0">
      <text>
        <r>
          <rPr>
            <b/>
            <sz val="8"/>
            <rFont val="Tahoma"/>
            <family val="0"/>
          </rPr>
          <t>G. LAPIERRE:</t>
        </r>
        <r>
          <rPr>
            <sz val="8"/>
            <rFont val="Tahoma"/>
            <family val="0"/>
          </rPr>
          <t xml:space="preserve">
calcul_dist.m needs to be launch in Matlab. Close excel sheet before</t>
        </r>
      </text>
    </comment>
    <comment ref="A45" authorId="0">
      <text>
        <r>
          <rPr>
            <b/>
            <sz val="8"/>
            <rFont val="Tahoma"/>
            <family val="0"/>
          </rPr>
          <t>G. LAPIERRE:</t>
        </r>
        <r>
          <rPr>
            <sz val="8"/>
            <rFont val="Tahoma"/>
            <family val="0"/>
          </rPr>
          <t xml:space="preserve">
calcul_dist.m needs to be launch in Matlab. Close excel sheet before</t>
        </r>
      </text>
    </comment>
  </commentList>
</comments>
</file>

<file path=xl/comments3.xml><?xml version="1.0" encoding="utf-8"?>
<comments xmlns="http://schemas.openxmlformats.org/spreadsheetml/2006/main">
  <authors>
    <author>G. LAPIERRE</author>
  </authors>
  <commentList>
    <comment ref="A42" authorId="0">
      <text>
        <r>
          <rPr>
            <b/>
            <sz val="8"/>
            <rFont val="Tahoma"/>
            <family val="0"/>
          </rPr>
          <t>G. LAPIERRE:</t>
        </r>
        <r>
          <rPr>
            <sz val="8"/>
            <rFont val="Tahoma"/>
            <family val="0"/>
          </rPr>
          <t xml:space="preserve">
calcul_dist.m needs to be launch in Matlab. Close excel sheet before</t>
        </r>
      </text>
    </comment>
    <comment ref="A45" authorId="0">
      <text>
        <r>
          <rPr>
            <b/>
            <sz val="8"/>
            <rFont val="Tahoma"/>
            <family val="0"/>
          </rPr>
          <t>G. LAPIERRE:</t>
        </r>
        <r>
          <rPr>
            <sz val="8"/>
            <rFont val="Tahoma"/>
            <family val="0"/>
          </rPr>
          <t xml:space="preserve">
calcul_dist.m needs to be launch in Matlab. Close excel sheet before</t>
        </r>
      </text>
    </comment>
  </commentList>
</comments>
</file>

<file path=xl/sharedStrings.xml><?xml version="1.0" encoding="utf-8"?>
<sst xmlns="http://schemas.openxmlformats.org/spreadsheetml/2006/main" count="266" uniqueCount="70">
  <si>
    <t>I v V</t>
  </si>
  <si>
    <r>
      <t>Free Space Loss L</t>
    </r>
    <r>
      <rPr>
        <vertAlign val="subscript"/>
        <sz val="10"/>
        <rFont val="MS Sans Serif"/>
        <family val="2"/>
      </rPr>
      <t>s</t>
    </r>
  </si>
  <si>
    <t>dB</t>
  </si>
  <si>
    <t>Oxygen induced Loss</t>
  </si>
  <si>
    <t>dB/km</t>
  </si>
  <si>
    <t>Polarisation Loss min.</t>
  </si>
  <si>
    <t>H/V/C/45°</t>
  </si>
  <si>
    <t>Window Barrier Loss</t>
  </si>
  <si>
    <t>dBm/Hz</t>
  </si>
  <si>
    <t>MHz</t>
  </si>
  <si>
    <t>dBm</t>
  </si>
  <si>
    <t>dBi</t>
  </si>
  <si>
    <t>Interferer Effective Gain Gt</t>
  </si>
  <si>
    <t>Case</t>
  </si>
  <si>
    <t>1a</t>
  </si>
  <si>
    <t>1b</t>
  </si>
  <si>
    <t>LINK BUDGET</t>
  </si>
  <si>
    <t>Value</t>
  </si>
  <si>
    <t>Units</t>
  </si>
  <si>
    <t>Bandwidth</t>
  </si>
  <si>
    <t xml:space="preserve">Tx out, eirp </t>
  </si>
  <si>
    <t>Tx Out eirp per MHz</t>
  </si>
  <si>
    <t>dBm/MHz</t>
  </si>
  <si>
    <t>effect of TPC (dB)</t>
  </si>
  <si>
    <t>Frequency (GHz)</t>
  </si>
  <si>
    <t>GHz</t>
  </si>
  <si>
    <t>Receiver bandwidth</t>
  </si>
  <si>
    <t>Receiver sensitivity</t>
  </si>
  <si>
    <t>Antenna gain</t>
  </si>
  <si>
    <t>C min per MHz at antenna input</t>
  </si>
  <si>
    <t>Propagation model</t>
  </si>
  <si>
    <t>Protection criterion</t>
  </si>
  <si>
    <t>Criterion C/I</t>
  </si>
  <si>
    <r>
      <t>Allowable Interfering power level '</t>
    </r>
    <r>
      <rPr>
        <i/>
        <sz val="10"/>
        <rFont val="Arial"/>
        <family val="2"/>
      </rPr>
      <t>I</t>
    </r>
    <r>
      <rPr>
        <sz val="10"/>
        <rFont val="Arial"/>
        <family val="2"/>
      </rPr>
      <t>' at receiver antenna input</t>
    </r>
  </si>
  <si>
    <t>Emission part</t>
  </si>
  <si>
    <t>Receiver noise figure</t>
  </si>
  <si>
    <t>Tx Antenna gain</t>
  </si>
  <si>
    <t>Tx Power</t>
  </si>
  <si>
    <t xml:space="preserve">Sidelobe rejection </t>
  </si>
  <si>
    <t>Net Tx Out power towards the victim</t>
  </si>
  <si>
    <t>Reception part:</t>
  </si>
  <si>
    <t>MCL</t>
  </si>
  <si>
    <t>Separation distance (m)</t>
  </si>
  <si>
    <t>Thermal noise floor</t>
  </si>
  <si>
    <t>Receiver noise level 'N' at antenna input</t>
  </si>
  <si>
    <t>SL-SL</t>
  </si>
  <si>
    <t>SITUATION (Emission/Reception)</t>
  </si>
  <si>
    <t>SL-ML</t>
  </si>
  <si>
    <t>ML-ML</t>
  </si>
  <si>
    <t>ML-SL</t>
  </si>
  <si>
    <t>Criterion I/N</t>
  </si>
  <si>
    <t>Bandwidth correction factor</t>
  </si>
  <si>
    <t>C min at antenna input</t>
  </si>
  <si>
    <t>Receiver noise level per MHz 'N' at antenna input</t>
  </si>
  <si>
    <r>
      <t>Allowable Interfering power level per MHz '</t>
    </r>
    <r>
      <rPr>
        <i/>
        <sz val="10"/>
        <rFont val="Arial"/>
        <family val="2"/>
      </rPr>
      <t>I</t>
    </r>
    <r>
      <rPr>
        <sz val="10"/>
        <rFont val="Arial"/>
        <family val="2"/>
      </rPr>
      <t>' at receiver antenna input</t>
    </r>
  </si>
  <si>
    <t>Estimation by Solver Excel (difference with the target value)</t>
  </si>
  <si>
    <t>3b</t>
  </si>
  <si>
    <t>ITS RSU - FLANE</t>
  </si>
  <si>
    <t xml:space="preserve"> ITS IVU - FLANE </t>
  </si>
  <si>
    <t xml:space="preserve">ITS RSU –WLAN/WPAN </t>
  </si>
  <si>
    <t>FLANE-ITS RSU</t>
  </si>
  <si>
    <t>3a</t>
  </si>
  <si>
    <t>WLAN/WPAN indoor – ITS RSU</t>
  </si>
  <si>
    <t>WLAN/WPAN (in car)-ITS RSU</t>
  </si>
  <si>
    <t>WLAN/WPAN (in car)–ITS IVU</t>
  </si>
  <si>
    <t>1a/1b</t>
  </si>
  <si>
    <t>1c</t>
  </si>
  <si>
    <t>1d</t>
  </si>
  <si>
    <t>3c</t>
  </si>
  <si>
    <t>3d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</si>
</sst>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Vrai&quot;;&quot;Vrai&quot;;&quot;Faux&quot;"/>
    <numFmt numFmtId="181" formatCode="&quot;Actif&quot;;&quot;Actif&quot;;&quot;Inactif&quot;"/>
    <numFmt numFmtId="182" formatCode="0.0"/>
  </numFmts>
  <fonts count="15">
    <font>
      <sz val="10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vertAlign val="subscript"/>
      <sz val="10"/>
      <name val="MS Sans Serif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1" fontId="0" fillId="0" borderId="6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1" fontId="6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" fontId="0" fillId="0" borderId="9" xfId="0" applyNumberFormat="1" applyFont="1" applyBorder="1" applyAlignment="1">
      <alignment/>
    </xf>
    <xf numFmtId="1" fontId="0" fillId="0" borderId="9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" fontId="0" fillId="0" borderId="6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2" fontId="6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0" fillId="3" borderId="8" xfId="0" applyFont="1" applyFill="1" applyBorder="1" applyAlignment="1">
      <alignment/>
    </xf>
    <xf numFmtId="1" fontId="0" fillId="3" borderId="9" xfId="0" applyNumberFormat="1" applyFont="1" applyFill="1" applyBorder="1" applyAlignment="1">
      <alignment/>
    </xf>
    <xf numFmtId="0" fontId="0" fillId="3" borderId="9" xfId="0" applyFont="1" applyFill="1" applyBorder="1" applyAlignment="1">
      <alignment horizontal="center"/>
    </xf>
    <xf numFmtId="1" fontId="0" fillId="3" borderId="9" xfId="0" applyNumberFormat="1" applyFont="1" applyFill="1" applyBorder="1" applyAlignment="1">
      <alignment horizontal="center"/>
    </xf>
    <xf numFmtId="1" fontId="0" fillId="4" borderId="9" xfId="0" applyNumberFormat="1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0" fillId="0" borderId="9" xfId="0" applyBorder="1" applyAlignment="1">
      <alignment/>
    </xf>
    <xf numFmtId="1" fontId="0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0" fillId="0" borderId="12" xfId="0" applyBorder="1" applyAlignment="1">
      <alignment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1" fontId="5" fillId="0" borderId="12" xfId="0" applyNumberFormat="1" applyFont="1" applyBorder="1" applyAlignment="1">
      <alignment/>
    </xf>
    <xf numFmtId="0" fontId="0" fillId="4" borderId="8" xfId="0" applyFont="1" applyFill="1" applyBorder="1" applyAlignment="1">
      <alignment/>
    </xf>
    <xf numFmtId="0" fontId="0" fillId="4" borderId="9" xfId="0" applyFont="1" applyFill="1" applyBorder="1" applyAlignment="1">
      <alignment horizontal="center"/>
    </xf>
    <xf numFmtId="0" fontId="0" fillId="4" borderId="9" xfId="0" applyFill="1" applyBorder="1" applyAlignment="1">
      <alignment/>
    </xf>
    <xf numFmtId="0" fontId="0" fillId="3" borderId="9" xfId="0" applyFill="1" applyBorder="1" applyAlignment="1">
      <alignment/>
    </xf>
    <xf numFmtId="1" fontId="5" fillId="3" borderId="9" xfId="0" applyNumberFormat="1" applyFont="1" applyFill="1" applyBorder="1" applyAlignment="1">
      <alignment horizontal="center"/>
    </xf>
    <xf numFmtId="1" fontId="5" fillId="3" borderId="10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" fontId="0" fillId="3" borderId="10" xfId="0" applyNumberFormat="1" applyFont="1" applyFill="1" applyBorder="1" applyAlignment="1">
      <alignment horizontal="center"/>
    </xf>
    <xf numFmtId="1" fontId="6" fillId="3" borderId="9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1" fontId="5" fillId="0" borderId="9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1" fontId="5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" fontId="5" fillId="0" borderId="13" xfId="0" applyNumberFormat="1" applyFont="1" applyFill="1" applyBorder="1" applyAlignment="1">
      <alignment horizontal="center"/>
    </xf>
    <xf numFmtId="0" fontId="0" fillId="3" borderId="18" xfId="0" applyFont="1" applyFill="1" applyBorder="1" applyAlignment="1">
      <alignment/>
    </xf>
    <xf numFmtId="1" fontId="0" fillId="3" borderId="19" xfId="0" applyNumberFormat="1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ill="1" applyBorder="1" applyAlignment="1">
      <alignment/>
    </xf>
    <xf numFmtId="1" fontId="5" fillId="3" borderId="19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5" fillId="4" borderId="9" xfId="0" applyNumberFormat="1" applyFont="1" applyFill="1" applyBorder="1" applyAlignment="1">
      <alignment horizontal="center"/>
    </xf>
    <xf numFmtId="1" fontId="5" fillId="4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82" fontId="0" fillId="0" borderId="0" xfId="0" applyNumberFormat="1" applyAlignment="1">
      <alignment/>
    </xf>
    <xf numFmtId="1" fontId="8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/>
    </xf>
    <xf numFmtId="1" fontId="8" fillId="0" borderId="13" xfId="0" applyNumberFormat="1" applyFont="1" applyBorder="1" applyAlignment="1">
      <alignment/>
    </xf>
    <xf numFmtId="0" fontId="11" fillId="5" borderId="17" xfId="0" applyFont="1" applyFill="1" applyBorder="1" applyAlignment="1">
      <alignment horizontal="center"/>
    </xf>
    <xf numFmtId="182" fontId="0" fillId="3" borderId="9" xfId="0" applyNumberFormat="1" applyFont="1" applyFill="1" applyBorder="1" applyAlignment="1">
      <alignment horizontal="center"/>
    </xf>
    <xf numFmtId="182" fontId="0" fillId="4" borderId="9" xfId="0" applyNumberFormat="1" applyFont="1" applyFill="1" applyBorder="1" applyAlignment="1">
      <alignment horizontal="center"/>
    </xf>
    <xf numFmtId="182" fontId="2" fillId="0" borderId="9" xfId="0" applyNumberFormat="1" applyFont="1" applyBorder="1" applyAlignment="1">
      <alignment horizontal="center"/>
    </xf>
    <xf numFmtId="0" fontId="11" fillId="5" borderId="20" xfId="0" applyFont="1" applyFill="1" applyBorder="1" applyAlignment="1">
      <alignment horizontal="center" wrapText="1"/>
    </xf>
    <xf numFmtId="0" fontId="11" fillId="5" borderId="17" xfId="0" applyFont="1" applyFill="1" applyBorder="1" applyAlignment="1">
      <alignment horizontal="center" wrapText="1"/>
    </xf>
    <xf numFmtId="1" fontId="0" fillId="6" borderId="9" xfId="0" applyNumberFormat="1" applyFont="1" applyFill="1" applyBorder="1" applyAlignment="1">
      <alignment horizontal="center"/>
    </xf>
    <xf numFmtId="1" fontId="6" fillId="6" borderId="9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2" fontId="0" fillId="6" borderId="1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8">
      <selection activeCell="B40" sqref="B40"/>
    </sheetView>
  </sheetViews>
  <sheetFormatPr defaultColWidth="9.140625" defaultRowHeight="12.75"/>
  <cols>
    <col min="1" max="1" width="39.8515625" style="0" customWidth="1"/>
    <col min="2" max="2" width="5.7109375" style="0" bestFit="1" customWidth="1"/>
    <col min="3" max="4" width="11.421875" style="0" customWidth="1"/>
    <col min="5" max="5" width="14.57421875" style="0" customWidth="1"/>
    <col min="6" max="6" width="15.7109375" style="0" customWidth="1"/>
    <col min="7" max="7" width="15.00390625" style="0" customWidth="1"/>
    <col min="8" max="8" width="13.421875" style="0" bestFit="1" customWidth="1"/>
    <col min="9" max="9" width="14.28125" style="0" bestFit="1" customWidth="1"/>
    <col min="10" max="10" width="7.8515625" style="0" bestFit="1" customWidth="1"/>
    <col min="11" max="16384" width="11.421875" style="0" customWidth="1"/>
  </cols>
  <sheetData>
    <row r="1" spans="1:12" ht="64.5" thickBot="1">
      <c r="A1" s="4" t="s">
        <v>16</v>
      </c>
      <c r="B1" s="5" t="s">
        <v>17</v>
      </c>
      <c r="C1" s="5" t="s">
        <v>18</v>
      </c>
      <c r="D1" s="40" t="s">
        <v>0</v>
      </c>
      <c r="E1" s="93" t="s">
        <v>57</v>
      </c>
      <c r="F1" s="93" t="s">
        <v>58</v>
      </c>
      <c r="G1" s="93" t="s">
        <v>59</v>
      </c>
      <c r="H1" s="93" t="s">
        <v>60</v>
      </c>
      <c r="I1" s="93" t="s">
        <v>60</v>
      </c>
      <c r="J1" s="97" t="s">
        <v>62</v>
      </c>
      <c r="K1" s="98" t="s">
        <v>63</v>
      </c>
      <c r="L1" s="98" t="s">
        <v>64</v>
      </c>
    </row>
    <row r="2" spans="1:12" ht="12.75">
      <c r="A2" s="6" t="s">
        <v>34</v>
      </c>
      <c r="B2" s="7"/>
      <c r="C2" s="8"/>
      <c r="D2" s="9"/>
      <c r="E2" s="9"/>
      <c r="F2" s="9"/>
      <c r="G2" s="47"/>
      <c r="H2" s="47"/>
      <c r="I2" s="47"/>
      <c r="J2" s="47"/>
      <c r="K2" s="47"/>
      <c r="L2" s="10"/>
    </row>
    <row r="3" spans="1:12" ht="12.75">
      <c r="A3" s="11" t="s">
        <v>19</v>
      </c>
      <c r="B3" s="12"/>
      <c r="C3" s="13" t="s">
        <v>9</v>
      </c>
      <c r="D3" s="14"/>
      <c r="E3" s="15">
        <v>120</v>
      </c>
      <c r="F3" s="15">
        <v>120</v>
      </c>
      <c r="G3" s="15">
        <v>120</v>
      </c>
      <c r="H3" s="42">
        <v>150</v>
      </c>
      <c r="I3" s="42">
        <v>150</v>
      </c>
      <c r="J3" s="42">
        <v>325</v>
      </c>
      <c r="K3" s="42">
        <v>325</v>
      </c>
      <c r="L3" s="32">
        <v>325</v>
      </c>
    </row>
    <row r="4" spans="1:12" ht="12.75">
      <c r="A4" s="11" t="s">
        <v>36</v>
      </c>
      <c r="B4" s="12"/>
      <c r="C4" s="13" t="s">
        <v>11</v>
      </c>
      <c r="D4" s="41"/>
      <c r="E4" s="43">
        <v>14</v>
      </c>
      <c r="F4" s="43">
        <v>21</v>
      </c>
      <c r="G4" s="43">
        <v>14</v>
      </c>
      <c r="H4" s="43">
        <v>38</v>
      </c>
      <c r="I4" s="43">
        <v>38</v>
      </c>
      <c r="J4" s="43">
        <v>27</v>
      </c>
      <c r="K4" s="43">
        <v>27</v>
      </c>
      <c r="L4" s="48">
        <v>27</v>
      </c>
    </row>
    <row r="5" spans="1:12" ht="12.75">
      <c r="A5" s="11" t="s">
        <v>37</v>
      </c>
      <c r="B5" s="12"/>
      <c r="C5" s="13" t="s">
        <v>10</v>
      </c>
      <c r="D5" s="14"/>
      <c r="E5" s="43">
        <v>26</v>
      </c>
      <c r="F5" s="43">
        <v>19</v>
      </c>
      <c r="G5" s="43">
        <v>26</v>
      </c>
      <c r="H5" s="43">
        <v>2</v>
      </c>
      <c r="I5" s="43">
        <v>2</v>
      </c>
      <c r="J5" s="43">
        <v>10</v>
      </c>
      <c r="K5" s="43">
        <v>10</v>
      </c>
      <c r="L5" s="48">
        <v>10</v>
      </c>
    </row>
    <row r="6" spans="1:12" ht="12.75">
      <c r="A6" s="35" t="s">
        <v>20</v>
      </c>
      <c r="B6" s="69"/>
      <c r="C6" s="37" t="s">
        <v>10</v>
      </c>
      <c r="D6" s="59"/>
      <c r="E6" s="66">
        <f>E4+E5</f>
        <v>40</v>
      </c>
      <c r="F6" s="66">
        <f aca="true" t="shared" si="0" ref="F6:L6">F4+F5</f>
        <v>40</v>
      </c>
      <c r="G6" s="66">
        <f t="shared" si="0"/>
        <v>40</v>
      </c>
      <c r="H6" s="66">
        <f t="shared" si="0"/>
        <v>40</v>
      </c>
      <c r="I6" s="66">
        <f t="shared" si="0"/>
        <v>40</v>
      </c>
      <c r="J6" s="66">
        <f t="shared" si="0"/>
        <v>37</v>
      </c>
      <c r="K6" s="66">
        <f t="shared" si="0"/>
        <v>37</v>
      </c>
      <c r="L6" s="67">
        <f t="shared" si="0"/>
        <v>37</v>
      </c>
    </row>
    <row r="7" spans="1:12" ht="12.75">
      <c r="A7" s="11" t="s">
        <v>21</v>
      </c>
      <c r="B7" s="15"/>
      <c r="C7" s="13" t="s">
        <v>22</v>
      </c>
      <c r="D7" s="41"/>
      <c r="E7" s="15">
        <f>E6-10*LOG10(E3)</f>
        <v>19.208187539523752</v>
      </c>
      <c r="F7" s="15">
        <f aca="true" t="shared" si="1" ref="F7:L7">F6-10*LOG10(F3)</f>
        <v>19.208187539523752</v>
      </c>
      <c r="G7" s="15">
        <f t="shared" si="1"/>
        <v>19.208187539523752</v>
      </c>
      <c r="H7" s="15">
        <f t="shared" si="1"/>
        <v>18.239087409443187</v>
      </c>
      <c r="I7" s="15">
        <f t="shared" si="1"/>
        <v>18.239087409443187</v>
      </c>
      <c r="J7" s="15">
        <f t="shared" si="1"/>
        <v>11.881166390211256</v>
      </c>
      <c r="K7" s="15">
        <f t="shared" si="1"/>
        <v>11.881166390211256</v>
      </c>
      <c r="L7" s="16">
        <f t="shared" si="1"/>
        <v>11.881166390211256</v>
      </c>
    </row>
    <row r="8" spans="1:12" ht="12.75">
      <c r="A8" s="11" t="s">
        <v>23</v>
      </c>
      <c r="B8" s="15"/>
      <c r="C8" s="13" t="s">
        <v>2</v>
      </c>
      <c r="D8" s="41"/>
      <c r="E8" s="15">
        <f aca="true" t="shared" si="2" ref="E8:L8">$B8</f>
        <v>0</v>
      </c>
      <c r="F8" s="15">
        <f t="shared" si="2"/>
        <v>0</v>
      </c>
      <c r="G8" s="15">
        <f t="shared" si="2"/>
        <v>0</v>
      </c>
      <c r="H8" s="15">
        <f t="shared" si="2"/>
        <v>0</v>
      </c>
      <c r="I8" s="15">
        <f t="shared" si="2"/>
        <v>0</v>
      </c>
      <c r="J8" s="15">
        <f t="shared" si="2"/>
        <v>0</v>
      </c>
      <c r="K8" s="15">
        <f t="shared" si="2"/>
        <v>0</v>
      </c>
      <c r="L8" s="16">
        <f t="shared" si="2"/>
        <v>0</v>
      </c>
    </row>
    <row r="9" spans="1:12" ht="12.75">
      <c r="A9" s="35" t="s">
        <v>38</v>
      </c>
      <c r="B9" s="38"/>
      <c r="C9" s="37" t="s">
        <v>2</v>
      </c>
      <c r="D9" s="59"/>
      <c r="E9" s="38">
        <v>20</v>
      </c>
      <c r="F9" s="38">
        <v>20</v>
      </c>
      <c r="G9" s="38">
        <v>20</v>
      </c>
      <c r="H9" s="38">
        <v>30</v>
      </c>
      <c r="I9" s="94">
        <v>18.6</v>
      </c>
      <c r="J9" s="38">
        <v>0</v>
      </c>
      <c r="K9" s="38">
        <v>0</v>
      </c>
      <c r="L9" s="68">
        <v>0</v>
      </c>
    </row>
    <row r="10" spans="1:12" ht="12.75">
      <c r="A10" s="49" t="s">
        <v>12</v>
      </c>
      <c r="B10" s="45"/>
      <c r="C10" s="45"/>
      <c r="D10" s="45"/>
      <c r="E10" s="46">
        <f>E4-E9</f>
        <v>-6</v>
      </c>
      <c r="F10" s="46">
        <f aca="true" t="shared" si="3" ref="F10:L10">F4-F9</f>
        <v>1</v>
      </c>
      <c r="G10" s="46">
        <f t="shared" si="3"/>
        <v>-6</v>
      </c>
      <c r="H10" s="46">
        <f>H4-H9</f>
        <v>8</v>
      </c>
      <c r="I10" s="96">
        <f t="shared" si="3"/>
        <v>19.4</v>
      </c>
      <c r="J10" s="46">
        <f t="shared" si="3"/>
        <v>27</v>
      </c>
      <c r="K10" s="46">
        <f t="shared" si="3"/>
        <v>27</v>
      </c>
      <c r="L10" s="46">
        <f t="shared" si="3"/>
        <v>27</v>
      </c>
    </row>
    <row r="11" spans="1:12" ht="12.75">
      <c r="A11" s="56" t="s">
        <v>39</v>
      </c>
      <c r="B11" s="39"/>
      <c r="C11" s="57" t="s">
        <v>10</v>
      </c>
      <c r="D11" s="58"/>
      <c r="E11" s="39">
        <f>E6-E9-E8</f>
        <v>20</v>
      </c>
      <c r="F11" s="39">
        <f aca="true" t="shared" si="4" ref="F11:L11">F6-F9-F8</f>
        <v>20</v>
      </c>
      <c r="G11" s="39">
        <f t="shared" si="4"/>
        <v>20</v>
      </c>
      <c r="H11" s="39">
        <f t="shared" si="4"/>
        <v>10</v>
      </c>
      <c r="I11" s="95">
        <f>I6-I9-I8</f>
        <v>21.4</v>
      </c>
      <c r="J11" s="39">
        <f t="shared" si="4"/>
        <v>37</v>
      </c>
      <c r="K11" s="39">
        <f t="shared" si="4"/>
        <v>37</v>
      </c>
      <c r="L11" s="39">
        <f t="shared" si="4"/>
        <v>37</v>
      </c>
    </row>
    <row r="12" spans="1:12" s="74" customFormat="1" ht="12.75">
      <c r="A12" s="70" t="s">
        <v>39</v>
      </c>
      <c r="B12" s="42"/>
      <c r="C12" s="71" t="s">
        <v>22</v>
      </c>
      <c r="D12" s="72"/>
      <c r="E12" s="42">
        <f>E5+E10-E8-10*LOG10(E3)</f>
        <v>-0.7918124604762475</v>
      </c>
      <c r="F12" s="42">
        <f aca="true" t="shared" si="5" ref="F12:L12">F5+F10-F8-10*LOG10(F3)</f>
        <v>-0.7918124604762475</v>
      </c>
      <c r="G12" s="42">
        <f t="shared" si="5"/>
        <v>-0.7918124604762475</v>
      </c>
      <c r="H12" s="42">
        <f t="shared" si="5"/>
        <v>-11.760912590556813</v>
      </c>
      <c r="I12" s="42">
        <f>I5+I10-I8-10*LOG10(I3)</f>
        <v>-0.3609125905568149</v>
      </c>
      <c r="J12" s="42">
        <f t="shared" si="5"/>
        <v>11.881166390211256</v>
      </c>
      <c r="K12" s="42">
        <f t="shared" si="5"/>
        <v>11.881166390211256</v>
      </c>
      <c r="L12" s="32">
        <f t="shared" si="5"/>
        <v>11.881166390211256</v>
      </c>
    </row>
    <row r="13" spans="1:3" ht="13.5" thickBot="1">
      <c r="A13" s="21"/>
      <c r="B13" s="22"/>
      <c r="C13" s="23"/>
    </row>
    <row r="14" spans="1:12" ht="12.75">
      <c r="A14" s="6" t="s">
        <v>40</v>
      </c>
      <c r="B14" s="26"/>
      <c r="C14" s="8"/>
      <c r="D14" s="47"/>
      <c r="E14" s="26"/>
      <c r="F14" s="26"/>
      <c r="G14" s="26"/>
      <c r="H14" s="47"/>
      <c r="I14" s="47"/>
      <c r="J14" s="47"/>
      <c r="K14" s="47"/>
      <c r="L14" s="10"/>
    </row>
    <row r="15" spans="1:12" ht="12.75">
      <c r="A15" s="27" t="s">
        <v>26</v>
      </c>
      <c r="B15" s="28"/>
      <c r="C15" s="13" t="s">
        <v>9</v>
      </c>
      <c r="D15" s="41"/>
      <c r="E15" s="43">
        <v>150</v>
      </c>
      <c r="F15" s="43">
        <v>150</v>
      </c>
      <c r="G15" s="43">
        <v>325</v>
      </c>
      <c r="H15" s="43">
        <v>120</v>
      </c>
      <c r="I15" s="43">
        <v>120</v>
      </c>
      <c r="J15" s="43">
        <v>120</v>
      </c>
      <c r="K15" s="43">
        <v>120</v>
      </c>
      <c r="L15" s="48">
        <v>120</v>
      </c>
    </row>
    <row r="16" spans="1:12" ht="12.75">
      <c r="A16" s="11" t="s">
        <v>27</v>
      </c>
      <c r="B16" s="12"/>
      <c r="C16" s="13" t="s">
        <v>10</v>
      </c>
      <c r="D16" s="41"/>
      <c r="E16" s="45"/>
      <c r="F16" s="45"/>
      <c r="G16" s="45"/>
      <c r="H16" s="45">
        <v>-86</v>
      </c>
      <c r="I16" s="45">
        <v>-86</v>
      </c>
      <c r="J16" s="45">
        <v>-86</v>
      </c>
      <c r="K16" s="45">
        <v>-86</v>
      </c>
      <c r="L16" s="45">
        <v>-86</v>
      </c>
    </row>
    <row r="17" spans="1:12" ht="12.75">
      <c r="A17" s="11" t="s">
        <v>28</v>
      </c>
      <c r="B17" s="12"/>
      <c r="C17" s="13" t="s">
        <v>11</v>
      </c>
      <c r="D17" s="41"/>
      <c r="E17" s="15">
        <v>38</v>
      </c>
      <c r="F17" s="15">
        <v>38</v>
      </c>
      <c r="G17" s="15">
        <v>27</v>
      </c>
      <c r="H17" s="44">
        <v>23</v>
      </c>
      <c r="I17" s="43">
        <v>23</v>
      </c>
      <c r="J17" s="43">
        <v>23</v>
      </c>
      <c r="K17" s="43">
        <v>23</v>
      </c>
      <c r="L17" s="48">
        <v>21</v>
      </c>
    </row>
    <row r="18" spans="1:12" ht="12.75">
      <c r="A18" s="35" t="s">
        <v>38</v>
      </c>
      <c r="B18" s="38"/>
      <c r="C18" s="37" t="s">
        <v>2</v>
      </c>
      <c r="D18" s="59"/>
      <c r="E18" s="38">
        <v>30</v>
      </c>
      <c r="F18" s="38">
        <v>30</v>
      </c>
      <c r="G18" s="38">
        <v>0</v>
      </c>
      <c r="H18" s="38">
        <v>0</v>
      </c>
      <c r="I18" s="38">
        <v>0</v>
      </c>
      <c r="J18" s="38">
        <v>20</v>
      </c>
      <c r="K18" s="38">
        <v>0</v>
      </c>
      <c r="L18" s="68">
        <v>0</v>
      </c>
    </row>
    <row r="19" spans="1:12" ht="12.75">
      <c r="A19" s="49" t="s">
        <v>12</v>
      </c>
      <c r="B19" s="45"/>
      <c r="C19" s="45"/>
      <c r="D19" s="45"/>
      <c r="E19" s="46">
        <f>E17-E18</f>
        <v>8</v>
      </c>
      <c r="F19" s="46">
        <f aca="true" t="shared" si="6" ref="F19:L19">F17-F18</f>
        <v>8</v>
      </c>
      <c r="G19" s="46">
        <f t="shared" si="6"/>
        <v>27</v>
      </c>
      <c r="H19" s="46">
        <f t="shared" si="6"/>
        <v>23</v>
      </c>
      <c r="I19" s="46">
        <f t="shared" si="6"/>
        <v>23</v>
      </c>
      <c r="J19" s="46">
        <f t="shared" si="6"/>
        <v>3</v>
      </c>
      <c r="K19" s="46">
        <f t="shared" si="6"/>
        <v>23</v>
      </c>
      <c r="L19" s="46">
        <f t="shared" si="6"/>
        <v>21</v>
      </c>
    </row>
    <row r="20" spans="1:12" ht="12.75">
      <c r="A20" s="35" t="s">
        <v>52</v>
      </c>
      <c r="B20" s="38"/>
      <c r="C20" s="37" t="s">
        <v>10</v>
      </c>
      <c r="D20" s="59"/>
      <c r="E20" s="38"/>
      <c r="F20" s="38"/>
      <c r="G20" s="38"/>
      <c r="H20" s="60">
        <f>H16-H19</f>
        <v>-109</v>
      </c>
      <c r="I20" s="60">
        <f>I16-I19</f>
        <v>-109</v>
      </c>
      <c r="J20" s="60">
        <f>J16-J19</f>
        <v>-89</v>
      </c>
      <c r="K20" s="60">
        <f>K16-K19</f>
        <v>-109</v>
      </c>
      <c r="L20" s="60">
        <f>L16-L19</f>
        <v>-107</v>
      </c>
    </row>
    <row r="21" spans="1:12" s="74" customFormat="1" ht="12.75">
      <c r="A21" s="70" t="s">
        <v>29</v>
      </c>
      <c r="B21" s="42"/>
      <c r="C21" s="71" t="s">
        <v>22</v>
      </c>
      <c r="D21" s="72"/>
      <c r="E21" s="73"/>
      <c r="F21" s="73"/>
      <c r="G21" s="73"/>
      <c r="H21" s="73">
        <f>H16-10*LOG10(H15)-H19</f>
        <v>-129.79181246047625</v>
      </c>
      <c r="I21" s="73">
        <f>I16-10*LOG10(I15)-I19</f>
        <v>-129.79181246047625</v>
      </c>
      <c r="J21" s="73">
        <f>J16-10*LOG10(J15)-J19</f>
        <v>-109.79181246047625</v>
      </c>
      <c r="K21" s="73">
        <f>K16-10*LOG10(K15)-K19</f>
        <v>-129.79181246047625</v>
      </c>
      <c r="L21" s="73">
        <f>L16-10*LOG10(L15)-L19</f>
        <v>-127.79181246047625</v>
      </c>
    </row>
    <row r="22" spans="1:12" ht="12.75">
      <c r="A22" s="11" t="s">
        <v>43</v>
      </c>
      <c r="B22" s="99">
        <v>-174</v>
      </c>
      <c r="C22" s="13" t="s">
        <v>8</v>
      </c>
      <c r="D22" s="41"/>
      <c r="E22" s="15">
        <f>$B$22</f>
        <v>-174</v>
      </c>
      <c r="F22" s="15">
        <f>$B$22</f>
        <v>-174</v>
      </c>
      <c r="G22" s="15">
        <f>$B$22</f>
        <v>-174</v>
      </c>
      <c r="H22" s="29"/>
      <c r="I22" s="29"/>
      <c r="J22" s="29"/>
      <c r="K22" s="29"/>
      <c r="L22" s="34"/>
    </row>
    <row r="23" spans="1:12" ht="12.75">
      <c r="A23" s="11" t="s">
        <v>35</v>
      </c>
      <c r="B23" s="12"/>
      <c r="C23" s="13" t="s">
        <v>2</v>
      </c>
      <c r="D23" s="41"/>
      <c r="E23" s="43">
        <v>10</v>
      </c>
      <c r="F23" s="43">
        <v>10</v>
      </c>
      <c r="G23" s="43">
        <v>10</v>
      </c>
      <c r="H23" s="43"/>
      <c r="I23" s="43"/>
      <c r="J23" s="43"/>
      <c r="K23" s="43"/>
      <c r="L23" s="48"/>
    </row>
    <row r="24" spans="1:12" ht="12.75">
      <c r="A24" s="35" t="s">
        <v>44</v>
      </c>
      <c r="B24" s="38"/>
      <c r="C24" s="37" t="s">
        <v>10</v>
      </c>
      <c r="D24" s="59"/>
      <c r="E24" s="60">
        <f>E22+E23+60+10*LOG10(E15)-E19</f>
        <v>-90.23908740944319</v>
      </c>
      <c r="F24" s="60">
        <f>F22+F23+60+10*LOG10(F15)-F19</f>
        <v>-90.23908740944319</v>
      </c>
      <c r="G24" s="60">
        <f>G22+G23+60+10*LOG10(G15)-G19</f>
        <v>-105.88116639021126</v>
      </c>
      <c r="H24" s="60"/>
      <c r="I24" s="60"/>
      <c r="J24" s="60"/>
      <c r="K24" s="60"/>
      <c r="L24" s="61"/>
    </row>
    <row r="25" spans="1:12" s="74" customFormat="1" ht="13.5" thickBot="1">
      <c r="A25" s="75" t="s">
        <v>53</v>
      </c>
      <c r="B25" s="85"/>
      <c r="C25" s="77" t="s">
        <v>22</v>
      </c>
      <c r="D25" s="78"/>
      <c r="E25" s="76">
        <f>E24-10*LOG10(E15)</f>
        <v>-112</v>
      </c>
      <c r="F25" s="76">
        <f>F24-10*LOG10(F15)</f>
        <v>-112</v>
      </c>
      <c r="G25" s="76">
        <f>G24-10*LOG10(G15)</f>
        <v>-131</v>
      </c>
      <c r="H25" s="76"/>
      <c r="I25" s="76"/>
      <c r="J25" s="76"/>
      <c r="K25" s="76"/>
      <c r="L25" s="79"/>
    </row>
    <row r="26" spans="1:8" ht="13.5" thickBot="1">
      <c r="A26" s="21"/>
      <c r="B26" s="24"/>
      <c r="C26" s="23"/>
      <c r="E26" s="51"/>
      <c r="F26" s="51"/>
      <c r="G26" s="51"/>
      <c r="H26" s="52"/>
    </row>
    <row r="27" spans="1:12" ht="12.75">
      <c r="A27" s="6" t="s">
        <v>31</v>
      </c>
      <c r="B27" s="26"/>
      <c r="C27" s="8"/>
      <c r="D27" s="47"/>
      <c r="E27" s="26"/>
      <c r="F27" s="26"/>
      <c r="G27" s="26"/>
      <c r="H27" s="26"/>
      <c r="I27" s="47"/>
      <c r="J27" s="47"/>
      <c r="K27" s="47"/>
      <c r="L27" s="10"/>
    </row>
    <row r="28" spans="1:12" ht="12.75">
      <c r="A28" s="27" t="s">
        <v>32</v>
      </c>
      <c r="B28" s="100">
        <v>6</v>
      </c>
      <c r="C28" s="13" t="s">
        <v>2</v>
      </c>
      <c r="D28" s="41"/>
      <c r="E28" s="45"/>
      <c r="F28" s="45"/>
      <c r="G28" s="45"/>
      <c r="H28" s="45">
        <v>6</v>
      </c>
      <c r="I28" s="45">
        <v>6</v>
      </c>
      <c r="J28" s="45">
        <v>6</v>
      </c>
      <c r="K28" s="45">
        <v>6</v>
      </c>
      <c r="L28" s="53">
        <v>6</v>
      </c>
    </row>
    <row r="29" spans="1:12" ht="12.75">
      <c r="A29" s="27" t="s">
        <v>50</v>
      </c>
      <c r="B29" s="100">
        <v>-10</v>
      </c>
      <c r="C29" s="13" t="s">
        <v>2</v>
      </c>
      <c r="D29" s="41"/>
      <c r="E29" s="46">
        <f>$B$29</f>
        <v>-10</v>
      </c>
      <c r="F29" s="46">
        <f>$B$29</f>
        <v>-10</v>
      </c>
      <c r="G29" s="46">
        <f>$B$29</f>
        <v>-10</v>
      </c>
      <c r="H29" s="45"/>
      <c r="I29" s="45"/>
      <c r="J29" s="45"/>
      <c r="K29" s="45"/>
      <c r="L29" s="53"/>
    </row>
    <row r="30" spans="1:12" ht="12.75">
      <c r="A30" s="56" t="s">
        <v>33</v>
      </c>
      <c r="B30" s="86"/>
      <c r="C30" s="57" t="s">
        <v>10</v>
      </c>
      <c r="D30" s="58"/>
      <c r="E30" s="86">
        <f>E24+E29</f>
        <v>-100.23908740944319</v>
      </c>
      <c r="F30" s="86">
        <f>F24+F29</f>
        <v>-100.23908740944319</v>
      </c>
      <c r="G30" s="86">
        <f>G24+G29</f>
        <v>-115.88116639021126</v>
      </c>
      <c r="H30" s="86">
        <f>H20-H28</f>
        <v>-115</v>
      </c>
      <c r="I30" s="86">
        <f>I20-I28</f>
        <v>-115</v>
      </c>
      <c r="J30" s="86">
        <f>J20-J28</f>
        <v>-95</v>
      </c>
      <c r="K30" s="86">
        <f>K20-K28</f>
        <v>-115</v>
      </c>
      <c r="L30" s="87">
        <f>L20-L28</f>
        <v>-113</v>
      </c>
    </row>
    <row r="31" spans="1:12" s="74" customFormat="1" ht="13.5" thickBot="1">
      <c r="A31" s="75" t="s">
        <v>54</v>
      </c>
      <c r="B31" s="76"/>
      <c r="C31" s="77" t="s">
        <v>22</v>
      </c>
      <c r="D31" s="78"/>
      <c r="E31" s="76">
        <f>E25+E29</f>
        <v>-122</v>
      </c>
      <c r="F31" s="76">
        <f>F25+F29</f>
        <v>-122</v>
      </c>
      <c r="G31" s="76">
        <f>G25+G29</f>
        <v>-141</v>
      </c>
      <c r="H31" s="76">
        <f>H21-H28</f>
        <v>-135.79181246047625</v>
      </c>
      <c r="I31" s="76">
        <f>I21-I28</f>
        <v>-135.79181246047625</v>
      </c>
      <c r="J31" s="76">
        <f>J21-J28</f>
        <v>-115.79181246047625</v>
      </c>
      <c r="K31" s="76">
        <f>K21-K28</f>
        <v>-135.79181246047625</v>
      </c>
      <c r="L31" s="79">
        <f>L21-L28</f>
        <v>-133.79181246047625</v>
      </c>
    </row>
    <row r="32" spans="1:8" ht="13.5" thickBot="1">
      <c r="A32" s="21"/>
      <c r="B32" s="24"/>
      <c r="C32" s="23"/>
      <c r="E32" s="24"/>
      <c r="F32" s="24"/>
      <c r="G32" s="24"/>
      <c r="H32" s="25"/>
    </row>
    <row r="33" spans="1:12" ht="12.75">
      <c r="A33" s="6" t="s">
        <v>30</v>
      </c>
      <c r="B33" s="30"/>
      <c r="C33" s="31"/>
      <c r="D33" s="47"/>
      <c r="E33" s="30"/>
      <c r="F33" s="30"/>
      <c r="G33" s="30"/>
      <c r="H33" s="47"/>
      <c r="I33" s="47"/>
      <c r="J33" s="47"/>
      <c r="K33" s="47"/>
      <c r="L33" s="10"/>
    </row>
    <row r="34" spans="1:12" ht="12.75">
      <c r="A34" s="80" t="s">
        <v>51</v>
      </c>
      <c r="B34" s="81"/>
      <c r="C34" s="82" t="s">
        <v>2</v>
      </c>
      <c r="D34" s="83"/>
      <c r="E34" s="84">
        <f>IF(E15&lt;E3,10*LOG10(E15/E3),0)</f>
        <v>0</v>
      </c>
      <c r="F34" s="84">
        <f aca="true" t="shared" si="7" ref="F34:L34">IF(F15&lt;F3,10*LOG10(F15/F3),0)</f>
        <v>0</v>
      </c>
      <c r="G34" s="84">
        <f t="shared" si="7"/>
        <v>0</v>
      </c>
      <c r="H34" s="84">
        <f t="shared" si="7"/>
        <v>-0.969100130080564</v>
      </c>
      <c r="I34" s="84">
        <f>IF(I15&lt;I3,10*LOG10(I15/I3),0)</f>
        <v>-0.969100130080564</v>
      </c>
      <c r="J34" s="84">
        <f t="shared" si="7"/>
        <v>-4.327021149312495</v>
      </c>
      <c r="K34" s="84">
        <f t="shared" si="7"/>
        <v>-4.327021149312495</v>
      </c>
      <c r="L34" s="84">
        <f t="shared" si="7"/>
        <v>-4.327021149312495</v>
      </c>
    </row>
    <row r="35" spans="1:12" ht="12.75">
      <c r="A35" s="49" t="s">
        <v>41</v>
      </c>
      <c r="B35" s="41"/>
      <c r="C35" s="45" t="s">
        <v>2</v>
      </c>
      <c r="D35" s="45"/>
      <c r="E35" s="46">
        <f>E11-E30+E34</f>
        <v>120.23908740944319</v>
      </c>
      <c r="F35" s="46">
        <f aca="true" t="shared" si="8" ref="F35:L35">F11-F30+F34</f>
        <v>120.23908740944319</v>
      </c>
      <c r="G35" s="46">
        <f t="shared" si="8"/>
        <v>135.88116639021126</v>
      </c>
      <c r="H35" s="46">
        <f t="shared" si="8"/>
        <v>124.03089986991944</v>
      </c>
      <c r="I35" s="46">
        <f t="shared" si="8"/>
        <v>135.43089986991944</v>
      </c>
      <c r="J35" s="46">
        <f t="shared" si="8"/>
        <v>127.6729788506875</v>
      </c>
      <c r="K35" s="46">
        <f t="shared" si="8"/>
        <v>147.6729788506875</v>
      </c>
      <c r="L35" s="46">
        <f t="shared" si="8"/>
        <v>145.6729788506875</v>
      </c>
    </row>
    <row r="36" spans="1:12" ht="12.75">
      <c r="A36" s="49" t="s">
        <v>5</v>
      </c>
      <c r="B36" s="45"/>
      <c r="C36" s="45"/>
      <c r="D36" s="45" t="s">
        <v>6</v>
      </c>
      <c r="E36" s="45">
        <v>3</v>
      </c>
      <c r="F36" s="45">
        <v>3</v>
      </c>
      <c r="G36" s="45">
        <v>0</v>
      </c>
      <c r="H36" s="45">
        <v>3</v>
      </c>
      <c r="I36" s="45">
        <v>3</v>
      </c>
      <c r="J36" s="45">
        <v>0</v>
      </c>
      <c r="K36" s="45">
        <v>0</v>
      </c>
      <c r="L36" s="53">
        <v>0</v>
      </c>
    </row>
    <row r="37" spans="1:12" ht="12.75">
      <c r="A37" s="49" t="s">
        <v>7</v>
      </c>
      <c r="B37" s="101">
        <v>15</v>
      </c>
      <c r="C37" s="45" t="s">
        <v>2</v>
      </c>
      <c r="D37" s="41"/>
      <c r="E37" s="45">
        <v>0</v>
      </c>
      <c r="F37" s="45">
        <v>0</v>
      </c>
      <c r="G37" s="45">
        <v>15</v>
      </c>
      <c r="H37" s="45">
        <v>0</v>
      </c>
      <c r="I37" s="45">
        <v>0</v>
      </c>
      <c r="J37" s="45">
        <v>15</v>
      </c>
      <c r="K37" s="45">
        <v>10</v>
      </c>
      <c r="L37" s="53">
        <v>10</v>
      </c>
    </row>
    <row r="38" spans="1:12" ht="14.25">
      <c r="A38" s="62" t="s">
        <v>1</v>
      </c>
      <c r="B38" s="58"/>
      <c r="C38" s="63" t="s">
        <v>2</v>
      </c>
      <c r="D38" s="63"/>
      <c r="E38" s="64">
        <f>E35-E36-E37</f>
        <v>117.23908740944319</v>
      </c>
      <c r="F38" s="64">
        <f aca="true" t="shared" si="9" ref="F38:L38">F35-F36-F37</f>
        <v>117.23908740944319</v>
      </c>
      <c r="G38" s="64">
        <f t="shared" si="9"/>
        <v>120.88116639021126</v>
      </c>
      <c r="H38" s="64">
        <f t="shared" si="9"/>
        <v>121.03089986991944</v>
      </c>
      <c r="I38" s="64">
        <f t="shared" si="9"/>
        <v>132.43089986991944</v>
      </c>
      <c r="J38" s="64">
        <f t="shared" si="9"/>
        <v>112.6729788506875</v>
      </c>
      <c r="K38" s="64">
        <f t="shared" si="9"/>
        <v>137.6729788506875</v>
      </c>
      <c r="L38" s="65">
        <f t="shared" si="9"/>
        <v>135.6729788506875</v>
      </c>
    </row>
    <row r="39" spans="1:12" ht="12.75">
      <c r="A39" s="49" t="s">
        <v>3</v>
      </c>
      <c r="B39" s="101">
        <v>7</v>
      </c>
      <c r="C39" s="45" t="s">
        <v>4</v>
      </c>
      <c r="D39" s="41"/>
      <c r="E39" s="45"/>
      <c r="F39" s="45"/>
      <c r="G39" s="45"/>
      <c r="H39" s="45"/>
      <c r="I39" s="45"/>
      <c r="J39" s="45"/>
      <c r="K39" s="45"/>
      <c r="L39" s="53"/>
    </row>
    <row r="40" spans="1:12" ht="13.5" thickBot="1">
      <c r="A40" s="17" t="s">
        <v>24</v>
      </c>
      <c r="B40" s="102">
        <v>64</v>
      </c>
      <c r="C40" s="18" t="s">
        <v>25</v>
      </c>
      <c r="D40" s="50"/>
      <c r="E40" s="19"/>
      <c r="F40" s="19"/>
      <c r="G40" s="19"/>
      <c r="H40" s="50"/>
      <c r="I40" s="50"/>
      <c r="J40" s="50"/>
      <c r="K40" s="50"/>
      <c r="L40" s="20"/>
    </row>
    <row r="41" spans="1:12" ht="12.75">
      <c r="A41" s="35" t="s">
        <v>46</v>
      </c>
      <c r="B41" s="36"/>
      <c r="C41" s="37"/>
      <c r="D41" s="59"/>
      <c r="E41" s="38" t="s">
        <v>45</v>
      </c>
      <c r="F41" s="38" t="s">
        <v>45</v>
      </c>
      <c r="G41" s="38" t="s">
        <v>47</v>
      </c>
      <c r="H41" s="38" t="s">
        <v>47</v>
      </c>
      <c r="I41" s="66" t="s">
        <v>49</v>
      </c>
      <c r="J41" s="66" t="s">
        <v>49</v>
      </c>
      <c r="K41" s="66" t="s">
        <v>48</v>
      </c>
      <c r="L41" s="67" t="s">
        <v>48</v>
      </c>
    </row>
    <row r="42" spans="1:12" ht="16.5" thickBot="1">
      <c r="A42" s="54" t="s">
        <v>42</v>
      </c>
      <c r="B42" s="55"/>
      <c r="C42" s="33"/>
      <c r="D42" s="50"/>
      <c r="E42" s="90">
        <f aca="true" t="shared" si="10" ref="E42:J42">E45</f>
        <v>227</v>
      </c>
      <c r="F42" s="90">
        <f t="shared" si="10"/>
        <v>227</v>
      </c>
      <c r="G42" s="90">
        <f t="shared" si="10"/>
        <v>320</v>
      </c>
      <c r="H42" s="90">
        <f t="shared" si="10"/>
        <v>325</v>
      </c>
      <c r="I42" s="90">
        <f t="shared" si="10"/>
        <v>815</v>
      </c>
      <c r="J42" s="90">
        <f t="shared" si="10"/>
        <v>144</v>
      </c>
      <c r="K42" s="91">
        <v>1703.9987682314845</v>
      </c>
      <c r="L42" s="92">
        <v>1511.8458386916952</v>
      </c>
    </row>
    <row r="43" spans="1:12" ht="13.5" thickBot="1">
      <c r="A43" s="1" t="s">
        <v>13</v>
      </c>
      <c r="B43" s="2"/>
      <c r="C43" s="2"/>
      <c r="D43" s="2"/>
      <c r="E43" s="3" t="s">
        <v>14</v>
      </c>
      <c r="F43" s="3" t="s">
        <v>15</v>
      </c>
      <c r="G43" s="3">
        <v>2</v>
      </c>
      <c r="H43" s="3" t="s">
        <v>61</v>
      </c>
      <c r="I43" s="3" t="s">
        <v>56</v>
      </c>
      <c r="J43" s="3">
        <v>4</v>
      </c>
      <c r="K43" s="3">
        <v>5</v>
      </c>
      <c r="L43" s="3">
        <v>6</v>
      </c>
    </row>
    <row r="44" spans="1:12" ht="12.75">
      <c r="A44" t="s">
        <v>55</v>
      </c>
      <c r="E44" s="89">
        <f>$B$39*E45/1000+32.4+20*LOG10($B$40)+20*LOG10(E45)-E38</f>
        <v>-0.005970785903002707</v>
      </c>
      <c r="F44" s="89">
        <f aca="true" t="shared" si="11" ref="F44:L44">$B$39*F45/1000+32.4+20*LOG10($B$40)+20*LOG10(F45)-F38</f>
        <v>-0.005970785903002707</v>
      </c>
      <c r="G44" s="89">
        <f t="shared" si="11"/>
        <v>-0.014567344135400617</v>
      </c>
      <c r="H44" s="89">
        <f t="shared" si="11"/>
        <v>0.005366829335784473</v>
      </c>
      <c r="I44" s="89">
        <f>$B$39*I45/1000+32.4+20*LOG10($B$40)+20*LOG10(I45)-I38</f>
        <v>0.020851784557834208</v>
      </c>
      <c r="J44" s="89">
        <f t="shared" si="11"/>
        <v>0.025870470895242192</v>
      </c>
      <c r="K44" s="89">
        <f t="shared" si="11"/>
        <v>-0.031282344280327834</v>
      </c>
      <c r="L44" s="89">
        <f t="shared" si="11"/>
        <v>0.007048104643104125</v>
      </c>
    </row>
    <row r="45" spans="1:12" ht="13.5" thickBot="1">
      <c r="A45" s="54" t="s">
        <v>42</v>
      </c>
      <c r="E45" s="88">
        <v>227</v>
      </c>
      <c r="F45" s="88">
        <v>227</v>
      </c>
      <c r="G45" s="88">
        <v>320</v>
      </c>
      <c r="H45" s="88">
        <v>325</v>
      </c>
      <c r="I45" s="88">
        <v>815</v>
      </c>
      <c r="J45" s="88">
        <v>144</v>
      </c>
      <c r="K45" s="88">
        <v>1140</v>
      </c>
      <c r="L45" s="88">
        <v>1010</v>
      </c>
    </row>
  </sheetData>
  <printOptions/>
  <pageMargins left="0.75" right="0.75" top="1" bottom="1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24">
      <selection activeCell="B55" sqref="B55"/>
    </sheetView>
  </sheetViews>
  <sheetFormatPr defaultColWidth="9.140625" defaultRowHeight="12.75"/>
  <cols>
    <col min="1" max="1" width="39.8515625" style="0" customWidth="1"/>
    <col min="2" max="2" width="5.7109375" style="0" bestFit="1" customWidth="1"/>
    <col min="3" max="4" width="11.421875" style="0" customWidth="1"/>
    <col min="5" max="5" width="14.57421875" style="0" customWidth="1"/>
    <col min="6" max="6" width="15.7109375" style="0" customWidth="1"/>
    <col min="7" max="7" width="15.00390625" style="0" customWidth="1"/>
    <col min="8" max="16384" width="11.421875" style="0" customWidth="1"/>
  </cols>
  <sheetData>
    <row r="1" spans="1:7" ht="13.5" thickBot="1">
      <c r="A1" s="4" t="s">
        <v>16</v>
      </c>
      <c r="B1" s="5" t="s">
        <v>17</v>
      </c>
      <c r="C1" s="5" t="s">
        <v>18</v>
      </c>
      <c r="D1" s="40" t="s">
        <v>0</v>
      </c>
      <c r="E1" s="93" t="s">
        <v>57</v>
      </c>
      <c r="F1" s="93" t="s">
        <v>58</v>
      </c>
      <c r="G1" s="93" t="s">
        <v>57</v>
      </c>
    </row>
    <row r="2" spans="1:7" ht="12.75">
      <c r="A2" s="6" t="s">
        <v>34</v>
      </c>
      <c r="B2" s="7"/>
      <c r="C2" s="8"/>
      <c r="D2" s="9"/>
      <c r="E2" s="9"/>
      <c r="F2" s="9"/>
      <c r="G2" s="47"/>
    </row>
    <row r="3" spans="1:7" ht="12.75">
      <c r="A3" s="11" t="s">
        <v>19</v>
      </c>
      <c r="B3" s="12"/>
      <c r="C3" s="13" t="s">
        <v>9</v>
      </c>
      <c r="D3" s="14"/>
      <c r="E3" s="15">
        <v>120</v>
      </c>
      <c r="F3" s="15">
        <v>120</v>
      </c>
      <c r="G3" s="15">
        <v>120</v>
      </c>
    </row>
    <row r="4" spans="1:7" ht="12.75">
      <c r="A4" s="11" t="s">
        <v>36</v>
      </c>
      <c r="B4" s="12"/>
      <c r="C4" s="13" t="s">
        <v>11</v>
      </c>
      <c r="D4" s="41"/>
      <c r="E4" s="43">
        <v>14</v>
      </c>
      <c r="F4" s="43">
        <v>21</v>
      </c>
      <c r="G4" s="43">
        <v>14</v>
      </c>
    </row>
    <row r="5" spans="1:7" ht="12.75">
      <c r="A5" s="11" t="s">
        <v>37</v>
      </c>
      <c r="B5" s="12"/>
      <c r="C5" s="13" t="s">
        <v>10</v>
      </c>
      <c r="D5" s="14"/>
      <c r="E5" s="43">
        <v>26</v>
      </c>
      <c r="F5" s="43">
        <v>19</v>
      </c>
      <c r="G5" s="43">
        <v>26</v>
      </c>
    </row>
    <row r="6" spans="1:7" ht="12.75">
      <c r="A6" s="35" t="s">
        <v>20</v>
      </c>
      <c r="B6" s="69"/>
      <c r="C6" s="37" t="s">
        <v>10</v>
      </c>
      <c r="D6" s="59"/>
      <c r="E6" s="66">
        <f>E4+E5</f>
        <v>40</v>
      </c>
      <c r="F6" s="66">
        <f>F4+F5</f>
        <v>40</v>
      </c>
      <c r="G6" s="66">
        <f>G4+G5</f>
        <v>40</v>
      </c>
    </row>
    <row r="7" spans="1:7" ht="12.75">
      <c r="A7" s="11" t="s">
        <v>21</v>
      </c>
      <c r="B7" s="15"/>
      <c r="C7" s="13" t="s">
        <v>22</v>
      </c>
      <c r="D7" s="41"/>
      <c r="E7" s="15">
        <f>E6-10*LOG10(E3)</f>
        <v>19.208187539523752</v>
      </c>
      <c r="F7" s="15">
        <f>F6-10*LOG10(F3)</f>
        <v>19.208187539523752</v>
      </c>
      <c r="G7" s="15">
        <f>G6-10*LOG10(G3)</f>
        <v>19.208187539523752</v>
      </c>
    </row>
    <row r="8" spans="1:7" ht="12.75">
      <c r="A8" s="11" t="s">
        <v>23</v>
      </c>
      <c r="B8" s="15"/>
      <c r="C8" s="13" t="s">
        <v>2</v>
      </c>
      <c r="D8" s="41"/>
      <c r="E8" s="15">
        <f>$B8</f>
        <v>0</v>
      </c>
      <c r="F8" s="15">
        <f>$B8</f>
        <v>0</v>
      </c>
      <c r="G8" s="15">
        <f>$B8</f>
        <v>0</v>
      </c>
    </row>
    <row r="9" spans="1:7" ht="12.75">
      <c r="A9" s="35" t="s">
        <v>38</v>
      </c>
      <c r="B9" s="38"/>
      <c r="C9" s="37" t="s">
        <v>2</v>
      </c>
      <c r="D9" s="59"/>
      <c r="E9" s="38">
        <v>20</v>
      </c>
      <c r="F9" s="38">
        <v>20</v>
      </c>
      <c r="G9" s="38">
        <v>20</v>
      </c>
    </row>
    <row r="10" spans="1:7" ht="12.75">
      <c r="A10" s="49" t="s">
        <v>12</v>
      </c>
      <c r="B10" s="45"/>
      <c r="C10" s="45"/>
      <c r="D10" s="45"/>
      <c r="E10" s="46">
        <f>E4-E9</f>
        <v>-6</v>
      </c>
      <c r="F10" s="46">
        <f>F4-F9</f>
        <v>1</v>
      </c>
      <c r="G10" s="46">
        <f>G4-G9</f>
        <v>-6</v>
      </c>
    </row>
    <row r="11" spans="1:7" ht="12.75">
      <c r="A11" s="56" t="s">
        <v>39</v>
      </c>
      <c r="B11" s="39"/>
      <c r="C11" s="57" t="s">
        <v>10</v>
      </c>
      <c r="D11" s="58"/>
      <c r="E11" s="39">
        <f>E6-E9-E8</f>
        <v>20</v>
      </c>
      <c r="F11" s="39">
        <f>F6-F9-F8</f>
        <v>20</v>
      </c>
      <c r="G11" s="39">
        <f>G6-G9-G8</f>
        <v>20</v>
      </c>
    </row>
    <row r="12" spans="1:7" s="74" customFormat="1" ht="12.75">
      <c r="A12" s="70" t="s">
        <v>39</v>
      </c>
      <c r="B12" s="42"/>
      <c r="C12" s="71" t="s">
        <v>22</v>
      </c>
      <c r="D12" s="72"/>
      <c r="E12" s="42">
        <f>E5+E10-E8-10*LOG10(E3)</f>
        <v>-0.7918124604762475</v>
      </c>
      <c r="F12" s="42">
        <f>F5+F10-F8-10*LOG10(F3)</f>
        <v>-0.7918124604762475</v>
      </c>
      <c r="G12" s="42">
        <f>G5+G10-G8-10*LOG10(G3)</f>
        <v>-0.7918124604762475</v>
      </c>
    </row>
    <row r="13" spans="1:3" ht="13.5" thickBot="1">
      <c r="A13" s="21"/>
      <c r="B13" s="22"/>
      <c r="C13" s="23"/>
    </row>
    <row r="14" spans="1:7" ht="12.75">
      <c r="A14" s="6" t="s">
        <v>40</v>
      </c>
      <c r="B14" s="26"/>
      <c r="C14" s="8"/>
      <c r="D14" s="47"/>
      <c r="E14" s="26"/>
      <c r="F14" s="26"/>
      <c r="G14" s="26"/>
    </row>
    <row r="15" spans="1:7" ht="12.75">
      <c r="A15" s="27" t="s">
        <v>26</v>
      </c>
      <c r="B15" s="28"/>
      <c r="C15" s="13" t="s">
        <v>9</v>
      </c>
      <c r="D15" s="41"/>
      <c r="E15" s="43">
        <v>150</v>
      </c>
      <c r="F15" s="43">
        <v>150</v>
      </c>
      <c r="G15" s="43">
        <v>150</v>
      </c>
    </row>
    <row r="16" spans="1:7" ht="12.75">
      <c r="A16" s="11" t="s">
        <v>27</v>
      </c>
      <c r="B16" s="12"/>
      <c r="C16" s="13" t="s">
        <v>10</v>
      </c>
      <c r="D16" s="41"/>
      <c r="E16" s="45"/>
      <c r="F16" s="45"/>
      <c r="G16" s="45"/>
    </row>
    <row r="17" spans="1:7" ht="12.75">
      <c r="A17" s="11" t="s">
        <v>28</v>
      </c>
      <c r="B17" s="12"/>
      <c r="C17" s="13" t="s">
        <v>11</v>
      </c>
      <c r="D17" s="41"/>
      <c r="E17" s="15">
        <v>38</v>
      </c>
      <c r="F17" s="15">
        <v>38</v>
      </c>
      <c r="G17" s="15">
        <v>45</v>
      </c>
    </row>
    <row r="18" spans="1:7" ht="12.75">
      <c r="A18" s="35" t="s">
        <v>38</v>
      </c>
      <c r="B18" s="38"/>
      <c r="C18" s="37" t="s">
        <v>2</v>
      </c>
      <c r="D18" s="59"/>
      <c r="E18" s="38">
        <v>30</v>
      </c>
      <c r="F18" s="38">
        <v>19</v>
      </c>
      <c r="G18" s="38">
        <v>29</v>
      </c>
    </row>
    <row r="19" spans="1:7" ht="12.75">
      <c r="A19" s="49" t="s">
        <v>12</v>
      </c>
      <c r="B19" s="45"/>
      <c r="C19" s="45"/>
      <c r="D19" s="45"/>
      <c r="E19" s="46">
        <f>E17-E18</f>
        <v>8</v>
      </c>
      <c r="F19" s="46">
        <f>F17-F18</f>
        <v>19</v>
      </c>
      <c r="G19" s="46">
        <f>G17-G18</f>
        <v>16</v>
      </c>
    </row>
    <row r="20" spans="1:7" ht="12.75">
      <c r="A20" s="35" t="s">
        <v>52</v>
      </c>
      <c r="B20" s="38"/>
      <c r="C20" s="37" t="s">
        <v>10</v>
      </c>
      <c r="D20" s="59"/>
      <c r="E20" s="38"/>
      <c r="F20" s="38"/>
      <c r="G20" s="38"/>
    </row>
    <row r="21" spans="1:7" s="74" customFormat="1" ht="12.75">
      <c r="A21" s="70" t="s">
        <v>29</v>
      </c>
      <c r="B21" s="42"/>
      <c r="C21" s="71" t="s">
        <v>22</v>
      </c>
      <c r="D21" s="72"/>
      <c r="E21" s="73"/>
      <c r="F21" s="73"/>
      <c r="G21" s="73"/>
    </row>
    <row r="22" spans="1:7" ht="12.75">
      <c r="A22" s="11" t="s">
        <v>43</v>
      </c>
      <c r="B22" s="99">
        <v>-174</v>
      </c>
      <c r="C22" s="13" t="s">
        <v>8</v>
      </c>
      <c r="D22" s="41"/>
      <c r="E22" s="15">
        <f>$B$22</f>
        <v>-174</v>
      </c>
      <c r="F22" s="15">
        <f>$B$22</f>
        <v>-174</v>
      </c>
      <c r="G22" s="15">
        <f>$B$22</f>
        <v>-174</v>
      </c>
    </row>
    <row r="23" spans="1:7" ht="12.75">
      <c r="A23" s="11" t="s">
        <v>35</v>
      </c>
      <c r="B23" s="12"/>
      <c r="C23" s="13" t="s">
        <v>2</v>
      </c>
      <c r="D23" s="41"/>
      <c r="E23" s="43">
        <v>10</v>
      </c>
      <c r="F23" s="43">
        <v>10</v>
      </c>
      <c r="G23" s="43">
        <v>10</v>
      </c>
    </row>
    <row r="24" spans="1:7" ht="12.75">
      <c r="A24" s="35" t="s">
        <v>44</v>
      </c>
      <c r="B24" s="38"/>
      <c r="C24" s="37" t="s">
        <v>10</v>
      </c>
      <c r="D24" s="59"/>
      <c r="E24" s="60">
        <f>E22+E23+60+10*LOG10(E15)-E19</f>
        <v>-90.23908740944319</v>
      </c>
      <c r="F24" s="60">
        <f>F22+F23+60+10*LOG10(F15)-F19</f>
        <v>-101.23908740944319</v>
      </c>
      <c r="G24" s="60">
        <f>G22+G23+60+10*LOG10(G15)-G19</f>
        <v>-98.23908740944319</v>
      </c>
    </row>
    <row r="25" spans="1:7" s="74" customFormat="1" ht="13.5" thickBot="1">
      <c r="A25" s="75" t="s">
        <v>53</v>
      </c>
      <c r="B25" s="85"/>
      <c r="C25" s="77" t="s">
        <v>22</v>
      </c>
      <c r="D25" s="78"/>
      <c r="E25" s="76">
        <f>E24-10*LOG10(E15)</f>
        <v>-112</v>
      </c>
      <c r="F25" s="76">
        <f>F24-10*LOG10(F15)</f>
        <v>-123</v>
      </c>
      <c r="G25" s="76">
        <f>G24-10*LOG10(G15)</f>
        <v>-120</v>
      </c>
    </row>
    <row r="26" spans="1:7" ht="13.5" thickBot="1">
      <c r="A26" s="21"/>
      <c r="B26" s="24"/>
      <c r="C26" s="23"/>
      <c r="E26" s="51"/>
      <c r="F26" s="51"/>
      <c r="G26" s="51"/>
    </row>
    <row r="27" spans="1:7" ht="12.75">
      <c r="A27" s="6" t="s">
        <v>31</v>
      </c>
      <c r="B27" s="26"/>
      <c r="C27" s="8"/>
      <c r="D27" s="47"/>
      <c r="E27" s="26"/>
      <c r="F27" s="26"/>
      <c r="G27" s="26"/>
    </row>
    <row r="28" spans="1:7" ht="12.75">
      <c r="A28" s="27" t="s">
        <v>32</v>
      </c>
      <c r="B28" s="100">
        <v>6</v>
      </c>
      <c r="C28" s="13" t="s">
        <v>2</v>
      </c>
      <c r="D28" s="41"/>
      <c r="E28" s="45"/>
      <c r="F28" s="45"/>
      <c r="G28" s="45"/>
    </row>
    <row r="29" spans="1:7" ht="12.75">
      <c r="A29" s="27" t="s">
        <v>50</v>
      </c>
      <c r="B29" s="100">
        <v>-10</v>
      </c>
      <c r="C29" s="13" t="s">
        <v>2</v>
      </c>
      <c r="D29" s="41"/>
      <c r="E29" s="46">
        <f>$B$29</f>
        <v>-10</v>
      </c>
      <c r="F29" s="46">
        <f>$B$29</f>
        <v>-10</v>
      </c>
      <c r="G29" s="46">
        <f>$B$29</f>
        <v>-10</v>
      </c>
    </row>
    <row r="30" spans="1:7" ht="12.75">
      <c r="A30" s="56" t="s">
        <v>33</v>
      </c>
      <c r="B30" s="86"/>
      <c r="C30" s="57" t="s">
        <v>10</v>
      </c>
      <c r="D30" s="58"/>
      <c r="E30" s="86">
        <f>E24+E29</f>
        <v>-100.23908740944319</v>
      </c>
      <c r="F30" s="86">
        <f>F24+F29</f>
        <v>-111.23908740944319</v>
      </c>
      <c r="G30" s="86">
        <f>G24+G29</f>
        <v>-108.23908740944319</v>
      </c>
    </row>
    <row r="31" spans="1:7" s="74" customFormat="1" ht="13.5" thickBot="1">
      <c r="A31" s="75" t="s">
        <v>54</v>
      </c>
      <c r="B31" s="76"/>
      <c r="C31" s="77" t="s">
        <v>22</v>
      </c>
      <c r="D31" s="78"/>
      <c r="E31" s="76">
        <f>E25+E29</f>
        <v>-122</v>
      </c>
      <c r="F31" s="76">
        <f>F25+F29</f>
        <v>-133</v>
      </c>
      <c r="G31" s="76">
        <f>G25+G29</f>
        <v>-130</v>
      </c>
    </row>
    <row r="32" spans="1:7" ht="13.5" thickBot="1">
      <c r="A32" s="21"/>
      <c r="B32" s="24"/>
      <c r="C32" s="23"/>
      <c r="E32" s="24"/>
      <c r="F32" s="24"/>
      <c r="G32" s="24"/>
    </row>
    <row r="33" spans="1:7" ht="12.75">
      <c r="A33" s="6" t="s">
        <v>30</v>
      </c>
      <c r="B33" s="30"/>
      <c r="C33" s="31"/>
      <c r="D33" s="47"/>
      <c r="E33" s="30"/>
      <c r="F33" s="30"/>
      <c r="G33" s="30"/>
    </row>
    <row r="34" spans="1:7" ht="12.75">
      <c r="A34" s="80" t="s">
        <v>51</v>
      </c>
      <c r="B34" s="81"/>
      <c r="C34" s="82" t="s">
        <v>2</v>
      </c>
      <c r="D34" s="83"/>
      <c r="E34" s="84">
        <f>IF(E15&lt;E3,10*LOG10(E15/E3),0)</f>
        <v>0</v>
      </c>
      <c r="F34" s="84">
        <f>IF(F15&lt;F3,10*LOG10(F15/F3),0)</f>
        <v>0</v>
      </c>
      <c r="G34" s="84">
        <f>IF(G15&lt;G3,10*LOG10(G15/G3),0)</f>
        <v>0</v>
      </c>
    </row>
    <row r="35" spans="1:7" ht="12.75">
      <c r="A35" s="49" t="s">
        <v>41</v>
      </c>
      <c r="B35" s="41"/>
      <c r="C35" s="45" t="s">
        <v>2</v>
      </c>
      <c r="D35" s="45"/>
      <c r="E35" s="46">
        <f>E11-E30+E34</f>
        <v>120.23908740944319</v>
      </c>
      <c r="F35" s="46">
        <f>F11-F30+F34</f>
        <v>131.2390874094432</v>
      </c>
      <c r="G35" s="46">
        <f>G11-G30+G34</f>
        <v>128.2390874094432</v>
      </c>
    </row>
    <row r="36" spans="1:7" ht="12.75">
      <c r="A36" s="49" t="s">
        <v>5</v>
      </c>
      <c r="B36" s="45"/>
      <c r="C36" s="45"/>
      <c r="D36" s="45" t="s">
        <v>6</v>
      </c>
      <c r="E36" s="45">
        <v>3</v>
      </c>
      <c r="F36" s="45">
        <v>3</v>
      </c>
      <c r="G36" s="45">
        <v>0</v>
      </c>
    </row>
    <row r="37" spans="1:7" ht="12.75">
      <c r="A37" s="49" t="s">
        <v>7</v>
      </c>
      <c r="B37" s="45">
        <v>15</v>
      </c>
      <c r="C37" s="45" t="s">
        <v>2</v>
      </c>
      <c r="D37" s="41"/>
      <c r="E37" s="45">
        <v>0</v>
      </c>
      <c r="F37" s="45">
        <v>0</v>
      </c>
      <c r="G37" s="45">
        <v>15</v>
      </c>
    </row>
    <row r="38" spans="1:7" ht="14.25">
      <c r="A38" s="62" t="s">
        <v>1</v>
      </c>
      <c r="B38" s="58"/>
      <c r="C38" s="63" t="s">
        <v>2</v>
      </c>
      <c r="D38" s="63"/>
      <c r="E38" s="64">
        <f>E35-E36-E37</f>
        <v>117.23908740944319</v>
      </c>
      <c r="F38" s="64">
        <f>F35-F36-F37</f>
        <v>128.2390874094432</v>
      </c>
      <c r="G38" s="64">
        <f>G35-G36-G37</f>
        <v>113.23908740944319</v>
      </c>
    </row>
    <row r="39" spans="1:7" ht="12.75">
      <c r="A39" s="49" t="s">
        <v>3</v>
      </c>
      <c r="B39" s="101">
        <v>7</v>
      </c>
      <c r="C39" s="45" t="s">
        <v>4</v>
      </c>
      <c r="D39" s="41"/>
      <c r="E39" s="45"/>
      <c r="F39" s="45"/>
      <c r="G39" s="45"/>
    </row>
    <row r="40" spans="1:7" ht="13.5" thickBot="1">
      <c r="A40" s="17" t="s">
        <v>24</v>
      </c>
      <c r="B40" s="102">
        <v>64</v>
      </c>
      <c r="C40" s="18" t="s">
        <v>25</v>
      </c>
      <c r="D40" s="50"/>
      <c r="E40" s="19"/>
      <c r="F40" s="19"/>
      <c r="G40" s="19"/>
    </row>
    <row r="41" spans="1:7" ht="12.75">
      <c r="A41" s="35" t="s">
        <v>46</v>
      </c>
      <c r="B41" s="36"/>
      <c r="C41" s="37"/>
      <c r="D41" s="59"/>
      <c r="E41" s="38" t="s">
        <v>45</v>
      </c>
      <c r="F41" s="38" t="s">
        <v>45</v>
      </c>
      <c r="G41" s="38" t="s">
        <v>47</v>
      </c>
    </row>
    <row r="42" spans="1:7" ht="16.5" thickBot="1">
      <c r="A42" s="54" t="s">
        <v>42</v>
      </c>
      <c r="B42" s="55"/>
      <c r="C42" s="33"/>
      <c r="D42" s="50"/>
      <c r="E42" s="90">
        <f>E45</f>
        <v>227</v>
      </c>
      <c r="F42" s="90">
        <f>F45</f>
        <v>600</v>
      </c>
      <c r="G42" s="90">
        <f>G45</f>
        <v>152</v>
      </c>
    </row>
    <row r="43" spans="1:7" ht="13.5" thickBot="1">
      <c r="A43" s="1" t="s">
        <v>13</v>
      </c>
      <c r="B43" s="2"/>
      <c r="C43" s="2"/>
      <c r="D43" s="2"/>
      <c r="E43" s="3" t="s">
        <v>65</v>
      </c>
      <c r="F43" s="3" t="s">
        <v>66</v>
      </c>
      <c r="G43" s="3" t="s">
        <v>67</v>
      </c>
    </row>
    <row r="44" spans="1:7" ht="12.75">
      <c r="A44" t="s">
        <v>55</v>
      </c>
      <c r="E44" s="89">
        <f>$B$39*E45/1000+32.4+20*LOG10($B$40)+20*LOG10(E45)-E38</f>
        <v>-0.005970785903002707</v>
      </c>
      <c r="F44" s="89">
        <f>$B$39*F45/1000+32.4+20*LOG10($B$40)+20*LOG10(F45)-F38</f>
        <v>0.04753707790743533</v>
      </c>
      <c r="G44" s="89">
        <f>$B$39*G45/1000+32.4+20*LOG10($B$40)+20*LOG10(G45)-G38</f>
        <v>-0.014616170869985012</v>
      </c>
    </row>
    <row r="45" spans="1:7" ht="13.5" thickBot="1">
      <c r="A45" s="54" t="s">
        <v>42</v>
      </c>
      <c r="E45" s="88">
        <v>227</v>
      </c>
      <c r="F45" s="88">
        <v>600</v>
      </c>
      <c r="G45" s="88">
        <v>152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B3" sqref="B3"/>
    </sheetView>
  </sheetViews>
  <sheetFormatPr defaultColWidth="9.140625" defaultRowHeight="12.75"/>
  <cols>
    <col min="1" max="1" width="39.8515625" style="0" customWidth="1"/>
    <col min="2" max="2" width="5.7109375" style="0" bestFit="1" customWidth="1"/>
    <col min="3" max="4" width="11.421875" style="0" customWidth="1"/>
    <col min="5" max="5" width="13.421875" style="0" bestFit="1" customWidth="1"/>
    <col min="6" max="6" width="14.28125" style="0" bestFit="1" customWidth="1"/>
    <col min="7" max="8" width="15.00390625" style="0" customWidth="1"/>
    <col min="9" max="16384" width="11.421875" style="0" customWidth="1"/>
  </cols>
  <sheetData>
    <row r="1" spans="1:8" ht="13.5" thickBot="1">
      <c r="A1" s="4" t="s">
        <v>16</v>
      </c>
      <c r="B1" s="5" t="s">
        <v>17</v>
      </c>
      <c r="C1" s="5" t="s">
        <v>18</v>
      </c>
      <c r="D1" s="40" t="s">
        <v>0</v>
      </c>
      <c r="E1" s="93" t="s">
        <v>60</v>
      </c>
      <c r="F1" s="93" t="s">
        <v>60</v>
      </c>
      <c r="G1" s="93" t="s">
        <v>60</v>
      </c>
      <c r="H1" s="93" t="s">
        <v>60</v>
      </c>
    </row>
    <row r="2" spans="1:8" ht="12.75">
      <c r="A2" s="6" t="s">
        <v>34</v>
      </c>
      <c r="B2" s="7"/>
      <c r="C2" s="8"/>
      <c r="D2" s="9"/>
      <c r="E2" s="47"/>
      <c r="F2" s="47"/>
      <c r="G2" s="47"/>
      <c r="H2" s="47"/>
    </row>
    <row r="3" spans="1:8" ht="12.75">
      <c r="A3" s="11" t="s">
        <v>19</v>
      </c>
      <c r="B3" s="12"/>
      <c r="C3" s="13" t="s">
        <v>9</v>
      </c>
      <c r="D3" s="14"/>
      <c r="E3" s="42">
        <v>150</v>
      </c>
      <c r="F3" s="42">
        <v>150</v>
      </c>
      <c r="G3" s="15">
        <v>150</v>
      </c>
      <c r="H3" s="15">
        <v>150</v>
      </c>
    </row>
    <row r="4" spans="1:8" ht="12.75">
      <c r="A4" s="11" t="s">
        <v>36</v>
      </c>
      <c r="B4" s="12"/>
      <c r="C4" s="13" t="s">
        <v>11</v>
      </c>
      <c r="D4" s="41"/>
      <c r="E4" s="43">
        <v>38</v>
      </c>
      <c r="F4" s="43">
        <v>38</v>
      </c>
      <c r="G4" s="43">
        <v>45</v>
      </c>
      <c r="H4" s="43">
        <v>38</v>
      </c>
    </row>
    <row r="5" spans="1:8" ht="12.75">
      <c r="A5" s="11" t="s">
        <v>37</v>
      </c>
      <c r="B5" s="12"/>
      <c r="C5" s="13" t="s">
        <v>10</v>
      </c>
      <c r="D5" s="14"/>
      <c r="E5" s="43">
        <v>2</v>
      </c>
      <c r="F5" s="43">
        <v>2</v>
      </c>
      <c r="G5" s="43">
        <v>10</v>
      </c>
      <c r="H5" s="43">
        <v>10</v>
      </c>
    </row>
    <row r="6" spans="1:8" ht="12.75">
      <c r="A6" s="35" t="s">
        <v>20</v>
      </c>
      <c r="B6" s="69"/>
      <c r="C6" s="37" t="s">
        <v>10</v>
      </c>
      <c r="D6" s="59"/>
      <c r="E6" s="66">
        <f>E4+E5</f>
        <v>40</v>
      </c>
      <c r="F6" s="66">
        <f>F4+F5</f>
        <v>40</v>
      </c>
      <c r="G6" s="66">
        <f>G4+G5</f>
        <v>55</v>
      </c>
      <c r="H6" s="66">
        <f>H4+H5</f>
        <v>48</v>
      </c>
    </row>
    <row r="7" spans="1:8" ht="12.75">
      <c r="A7" s="11" t="s">
        <v>21</v>
      </c>
      <c r="B7" s="15"/>
      <c r="C7" s="13" t="s">
        <v>22</v>
      </c>
      <c r="D7" s="41"/>
      <c r="E7" s="15">
        <f>E6-10*LOG10(E3)</f>
        <v>18.239087409443187</v>
      </c>
      <c r="F7" s="15">
        <f>F6-10*LOG10(F3)</f>
        <v>18.239087409443187</v>
      </c>
      <c r="G7" s="15">
        <f>G6-10*LOG10(G3)</f>
        <v>33.23908740944319</v>
      </c>
      <c r="H7" s="15">
        <f>H6-10*LOG10(H3)</f>
        <v>26.239087409443187</v>
      </c>
    </row>
    <row r="8" spans="1:8" ht="12.75">
      <c r="A8" s="11" t="s">
        <v>23</v>
      </c>
      <c r="B8" s="15"/>
      <c r="C8" s="13" t="s">
        <v>2</v>
      </c>
      <c r="D8" s="41"/>
      <c r="E8" s="15">
        <f>$B8</f>
        <v>0</v>
      </c>
      <c r="F8" s="15">
        <f>$B8</f>
        <v>0</v>
      </c>
      <c r="G8" s="15">
        <f>$B8</f>
        <v>0</v>
      </c>
      <c r="H8" s="15">
        <f>$B8</f>
        <v>0</v>
      </c>
    </row>
    <row r="9" spans="1:8" ht="12.75">
      <c r="A9" s="35" t="s">
        <v>38</v>
      </c>
      <c r="B9" s="38"/>
      <c r="C9" s="37" t="s">
        <v>2</v>
      </c>
      <c r="D9" s="59"/>
      <c r="E9" s="38">
        <v>30</v>
      </c>
      <c r="F9" s="94">
        <v>18.6</v>
      </c>
      <c r="G9" s="38">
        <v>29</v>
      </c>
      <c r="H9" s="38">
        <v>19</v>
      </c>
    </row>
    <row r="10" spans="1:8" ht="12.75">
      <c r="A10" s="49" t="s">
        <v>12</v>
      </c>
      <c r="B10" s="45"/>
      <c r="C10" s="45"/>
      <c r="D10" s="45"/>
      <c r="E10" s="46">
        <f>E4-E9</f>
        <v>8</v>
      </c>
      <c r="F10" s="96">
        <f>F4-F9</f>
        <v>19.4</v>
      </c>
      <c r="G10" s="96">
        <f>G4-G9</f>
        <v>16</v>
      </c>
      <c r="H10" s="96">
        <f>H4-H9</f>
        <v>19</v>
      </c>
    </row>
    <row r="11" spans="1:8" ht="12.75">
      <c r="A11" s="56" t="s">
        <v>39</v>
      </c>
      <c r="B11" s="39"/>
      <c r="C11" s="57" t="s">
        <v>10</v>
      </c>
      <c r="D11" s="58"/>
      <c r="E11" s="39">
        <f>E6-E9-E8</f>
        <v>10</v>
      </c>
      <c r="F11" s="95">
        <f>F6-F9-F8</f>
        <v>21.4</v>
      </c>
      <c r="G11" s="39">
        <f>G6-G9-G8</f>
        <v>26</v>
      </c>
      <c r="H11" s="39">
        <f>H6-H9-H8</f>
        <v>29</v>
      </c>
    </row>
    <row r="12" spans="1:8" s="74" customFormat="1" ht="12.75">
      <c r="A12" s="70" t="s">
        <v>39</v>
      </c>
      <c r="B12" s="42"/>
      <c r="C12" s="71" t="s">
        <v>22</v>
      </c>
      <c r="D12" s="72"/>
      <c r="E12" s="42">
        <f>E5+E10-E8-10*LOG10(E3)</f>
        <v>-11.760912590556813</v>
      </c>
      <c r="F12" s="42">
        <f>F5+F10-F8-10*LOG10(F3)</f>
        <v>-0.3609125905568149</v>
      </c>
      <c r="G12" s="42">
        <f>G5+G10-G8-10*LOG10(G3)</f>
        <v>4.2390874094431865</v>
      </c>
      <c r="H12" s="42">
        <f>H5+H10-H8-10*LOG10(H3)</f>
        <v>7.2390874094431865</v>
      </c>
    </row>
    <row r="13" spans="1:3" ht="13.5" thickBot="1">
      <c r="A13" s="21"/>
      <c r="B13" s="22"/>
      <c r="C13" s="23"/>
    </row>
    <row r="14" spans="1:8" ht="12.75">
      <c r="A14" s="6" t="s">
        <v>40</v>
      </c>
      <c r="B14" s="26"/>
      <c r="C14" s="8"/>
      <c r="D14" s="47"/>
      <c r="E14" s="47"/>
      <c r="F14" s="47"/>
      <c r="G14" s="47"/>
      <c r="H14" s="47"/>
    </row>
    <row r="15" spans="1:8" ht="12.75">
      <c r="A15" s="27" t="s">
        <v>26</v>
      </c>
      <c r="B15" s="28"/>
      <c r="C15" s="13" t="s">
        <v>9</v>
      </c>
      <c r="D15" s="41"/>
      <c r="E15" s="43">
        <v>120</v>
      </c>
      <c r="F15" s="43">
        <v>120</v>
      </c>
      <c r="G15" s="43">
        <v>120</v>
      </c>
      <c r="H15" s="43">
        <v>120</v>
      </c>
    </row>
    <row r="16" spans="1:8" ht="12.75">
      <c r="A16" s="11" t="s">
        <v>27</v>
      </c>
      <c r="B16" s="12"/>
      <c r="C16" s="13" t="s">
        <v>10</v>
      </c>
      <c r="D16" s="41"/>
      <c r="E16" s="45">
        <v>-86</v>
      </c>
      <c r="F16" s="45">
        <v>-86</v>
      </c>
      <c r="G16" s="45">
        <v>-86</v>
      </c>
      <c r="H16" s="45">
        <v>-86</v>
      </c>
    </row>
    <row r="17" spans="1:8" ht="12.75">
      <c r="A17" s="11" t="s">
        <v>28</v>
      </c>
      <c r="B17" s="12"/>
      <c r="C17" s="13" t="s">
        <v>11</v>
      </c>
      <c r="D17" s="41"/>
      <c r="E17" s="44">
        <v>23</v>
      </c>
      <c r="F17" s="43">
        <v>23</v>
      </c>
      <c r="G17" s="44">
        <v>23</v>
      </c>
      <c r="H17" s="44">
        <v>23</v>
      </c>
    </row>
    <row r="18" spans="1:8" ht="12.75">
      <c r="A18" s="35" t="s">
        <v>38</v>
      </c>
      <c r="B18" s="38"/>
      <c r="C18" s="37" t="s">
        <v>2</v>
      </c>
      <c r="D18" s="59"/>
      <c r="E18" s="38">
        <v>0</v>
      </c>
      <c r="F18" s="38">
        <v>0</v>
      </c>
      <c r="G18" s="38">
        <v>0</v>
      </c>
      <c r="H18" s="38">
        <v>0</v>
      </c>
    </row>
    <row r="19" spans="1:8" ht="12.75">
      <c r="A19" s="49" t="s">
        <v>12</v>
      </c>
      <c r="B19" s="45"/>
      <c r="C19" s="45"/>
      <c r="D19" s="45"/>
      <c r="E19" s="46">
        <f>E17-E18</f>
        <v>23</v>
      </c>
      <c r="F19" s="46">
        <f>F17-F18</f>
        <v>23</v>
      </c>
      <c r="G19" s="46">
        <f>G17-G18</f>
        <v>23</v>
      </c>
      <c r="H19" s="46">
        <f>H17-H18</f>
        <v>23</v>
      </c>
    </row>
    <row r="20" spans="1:8" ht="12.75">
      <c r="A20" s="35" t="s">
        <v>52</v>
      </c>
      <c r="B20" s="38"/>
      <c r="C20" s="37" t="s">
        <v>10</v>
      </c>
      <c r="D20" s="59"/>
      <c r="E20" s="60">
        <f>E16-E19</f>
        <v>-109</v>
      </c>
      <c r="F20" s="60">
        <f>F16-F19</f>
        <v>-109</v>
      </c>
      <c r="G20" s="60">
        <f>G16-G19</f>
        <v>-109</v>
      </c>
      <c r="H20" s="60">
        <f>H16-H19</f>
        <v>-109</v>
      </c>
    </row>
    <row r="21" spans="1:8" s="74" customFormat="1" ht="12.75">
      <c r="A21" s="70" t="s">
        <v>29</v>
      </c>
      <c r="B21" s="42"/>
      <c r="C21" s="71" t="s">
        <v>22</v>
      </c>
      <c r="D21" s="72"/>
      <c r="E21" s="73">
        <f>E16-10*LOG10(E15)-E19</f>
        <v>-129.79181246047625</v>
      </c>
      <c r="F21" s="73">
        <f>F16-10*LOG10(F15)-F19</f>
        <v>-129.79181246047625</v>
      </c>
      <c r="G21" s="73">
        <f>G16-10*LOG10(G15)-G19</f>
        <v>-129.79181246047625</v>
      </c>
      <c r="H21" s="73">
        <f>H16-10*LOG10(H15)-H19</f>
        <v>-129.79181246047625</v>
      </c>
    </row>
    <row r="22" spans="1:8" ht="12.75">
      <c r="A22" s="11" t="s">
        <v>43</v>
      </c>
      <c r="B22" s="99">
        <v>-174</v>
      </c>
      <c r="C22" s="13" t="s">
        <v>8</v>
      </c>
      <c r="D22" s="41"/>
      <c r="E22" s="29"/>
      <c r="F22" s="29"/>
      <c r="G22" s="29"/>
      <c r="H22" s="29"/>
    </row>
    <row r="23" spans="1:8" ht="12.75">
      <c r="A23" s="11" t="s">
        <v>35</v>
      </c>
      <c r="B23" s="12"/>
      <c r="C23" s="13" t="s">
        <v>2</v>
      </c>
      <c r="D23" s="41"/>
      <c r="E23" s="43"/>
      <c r="F23" s="43"/>
      <c r="G23" s="43"/>
      <c r="H23" s="43"/>
    </row>
    <row r="24" spans="1:8" ht="12.75">
      <c r="A24" s="35" t="s">
        <v>44</v>
      </c>
      <c r="B24" s="38"/>
      <c r="C24" s="37" t="s">
        <v>10</v>
      </c>
      <c r="D24" s="59"/>
      <c r="E24" s="60"/>
      <c r="F24" s="60"/>
      <c r="G24" s="60"/>
      <c r="H24" s="60"/>
    </row>
    <row r="25" spans="1:8" s="74" customFormat="1" ht="13.5" thickBot="1">
      <c r="A25" s="75" t="s">
        <v>53</v>
      </c>
      <c r="B25" s="85"/>
      <c r="C25" s="77" t="s">
        <v>22</v>
      </c>
      <c r="D25" s="78"/>
      <c r="E25" s="76"/>
      <c r="F25" s="76"/>
      <c r="G25" s="76"/>
      <c r="H25" s="76"/>
    </row>
    <row r="26" spans="1:8" ht="13.5" thickBot="1">
      <c r="A26" s="21"/>
      <c r="B26" s="24"/>
      <c r="C26" s="23"/>
      <c r="E26" s="52"/>
      <c r="G26" s="51"/>
      <c r="H26" s="51"/>
    </row>
    <row r="27" spans="1:8" ht="12.75">
      <c r="A27" s="6" t="s">
        <v>31</v>
      </c>
      <c r="B27" s="26"/>
      <c r="C27" s="8"/>
      <c r="D27" s="47"/>
      <c r="E27" s="26"/>
      <c r="F27" s="47"/>
      <c r="G27" s="26"/>
      <c r="H27" s="26"/>
    </row>
    <row r="28" spans="1:8" ht="12.75">
      <c r="A28" s="27" t="s">
        <v>32</v>
      </c>
      <c r="B28" s="100">
        <v>6</v>
      </c>
      <c r="C28" s="13" t="s">
        <v>2</v>
      </c>
      <c r="D28" s="41"/>
      <c r="E28" s="45">
        <v>6</v>
      </c>
      <c r="F28" s="45">
        <v>6</v>
      </c>
      <c r="G28" s="45">
        <v>6</v>
      </c>
      <c r="H28" s="45">
        <v>6</v>
      </c>
    </row>
    <row r="29" spans="1:8" ht="12.75">
      <c r="A29" s="27" t="s">
        <v>50</v>
      </c>
      <c r="B29" s="100">
        <v>-10</v>
      </c>
      <c r="C29" s="13" t="s">
        <v>2</v>
      </c>
      <c r="D29" s="41"/>
      <c r="E29" s="45"/>
      <c r="F29" s="45"/>
      <c r="G29" s="46"/>
      <c r="H29" s="46"/>
    </row>
    <row r="30" spans="1:8" ht="12.75">
      <c r="A30" s="56" t="s">
        <v>33</v>
      </c>
      <c r="B30" s="86"/>
      <c r="C30" s="57" t="s">
        <v>10</v>
      </c>
      <c r="D30" s="58"/>
      <c r="E30" s="86">
        <f>E20-E28</f>
        <v>-115</v>
      </c>
      <c r="F30" s="86">
        <f>F20-F28</f>
        <v>-115</v>
      </c>
      <c r="G30" s="86">
        <f>G20-G28</f>
        <v>-115</v>
      </c>
      <c r="H30" s="86">
        <f>H20-H28</f>
        <v>-115</v>
      </c>
    </row>
    <row r="31" spans="1:8" s="74" customFormat="1" ht="13.5" thickBot="1">
      <c r="A31" s="75" t="s">
        <v>54</v>
      </c>
      <c r="B31" s="76"/>
      <c r="C31" s="77" t="s">
        <v>22</v>
      </c>
      <c r="D31" s="78"/>
      <c r="E31" s="76">
        <f>E21-E28</f>
        <v>-135.79181246047625</v>
      </c>
      <c r="F31" s="76">
        <f>F21-F28</f>
        <v>-135.79181246047625</v>
      </c>
      <c r="G31" s="76">
        <f>G21-G28</f>
        <v>-135.79181246047625</v>
      </c>
      <c r="H31" s="76">
        <f>H21-H28</f>
        <v>-135.79181246047625</v>
      </c>
    </row>
    <row r="32" spans="1:8" ht="13.5" thickBot="1">
      <c r="A32" s="21"/>
      <c r="B32" s="24"/>
      <c r="C32" s="23"/>
      <c r="E32" s="25"/>
      <c r="G32" s="24"/>
      <c r="H32" s="24"/>
    </row>
    <row r="33" spans="1:8" ht="12.75">
      <c r="A33" s="6" t="s">
        <v>30</v>
      </c>
      <c r="B33" s="30"/>
      <c r="C33" s="31"/>
      <c r="D33" s="47"/>
      <c r="E33" s="47"/>
      <c r="F33" s="47"/>
      <c r="G33" s="30"/>
      <c r="H33" s="30"/>
    </row>
    <row r="34" spans="1:8" ht="12.75">
      <c r="A34" s="80" t="s">
        <v>51</v>
      </c>
      <c r="B34" s="81"/>
      <c r="C34" s="82" t="s">
        <v>2</v>
      </c>
      <c r="D34" s="83"/>
      <c r="E34" s="84">
        <f>IF(E15&lt;E3,10*LOG10(E15/E3),0)</f>
        <v>-0.969100130080564</v>
      </c>
      <c r="F34" s="84">
        <f>IF(F15&lt;F3,10*LOG10(F15/F3),0)</f>
        <v>-0.969100130080564</v>
      </c>
      <c r="G34" s="84">
        <f>IF(G15&lt;G3,10*LOG10(G15/G3),0)</f>
        <v>-0.969100130080564</v>
      </c>
      <c r="H34" s="84">
        <f>IF(H15&lt;H3,10*LOG10(H15/H3),0)</f>
        <v>-0.969100130080564</v>
      </c>
    </row>
    <row r="35" spans="1:8" ht="12.75">
      <c r="A35" s="49" t="s">
        <v>41</v>
      </c>
      <c r="B35" s="41"/>
      <c r="C35" s="45" t="s">
        <v>2</v>
      </c>
      <c r="D35" s="45"/>
      <c r="E35" s="46">
        <f>E11-E30+E34</f>
        <v>124.03089986991944</v>
      </c>
      <c r="F35" s="46">
        <f>F11-F30+F34</f>
        <v>135.43089986991944</v>
      </c>
      <c r="G35" s="46">
        <f>G11-G30+G34</f>
        <v>140.03089986991944</v>
      </c>
      <c r="H35" s="46">
        <f>H11-H30+H34</f>
        <v>143.03089986991944</v>
      </c>
    </row>
    <row r="36" spans="1:8" ht="12.75">
      <c r="A36" s="49" t="s">
        <v>5</v>
      </c>
      <c r="B36" s="45"/>
      <c r="C36" s="45"/>
      <c r="D36" s="45" t="s">
        <v>6</v>
      </c>
      <c r="E36" s="45">
        <v>3</v>
      </c>
      <c r="F36" s="45">
        <v>3</v>
      </c>
      <c r="G36" s="45">
        <v>3</v>
      </c>
      <c r="H36" s="45">
        <v>3</v>
      </c>
    </row>
    <row r="37" spans="1:8" ht="12.75">
      <c r="A37" s="49" t="s">
        <v>7</v>
      </c>
      <c r="B37" s="101">
        <v>15</v>
      </c>
      <c r="C37" s="45" t="s">
        <v>2</v>
      </c>
      <c r="D37" s="41"/>
      <c r="E37" s="45">
        <v>0</v>
      </c>
      <c r="F37" s="45">
        <v>0</v>
      </c>
      <c r="G37" s="45">
        <v>0</v>
      </c>
      <c r="H37" s="45">
        <v>0</v>
      </c>
    </row>
    <row r="38" spans="1:8" ht="14.25">
      <c r="A38" s="62" t="s">
        <v>1</v>
      </c>
      <c r="B38" s="58"/>
      <c r="C38" s="63" t="s">
        <v>2</v>
      </c>
      <c r="D38" s="63"/>
      <c r="E38" s="64">
        <f>E35-E36-E37</f>
        <v>121.03089986991944</v>
      </c>
      <c r="F38" s="64">
        <f>F35-F36-F37</f>
        <v>132.43089986991944</v>
      </c>
      <c r="G38" s="64">
        <f>G35-G36-G37</f>
        <v>137.03089986991944</v>
      </c>
      <c r="H38" s="64">
        <f>H35-H36-H37</f>
        <v>140.03089986991944</v>
      </c>
    </row>
    <row r="39" spans="1:8" ht="12.75">
      <c r="A39" s="49" t="s">
        <v>3</v>
      </c>
      <c r="B39" s="101">
        <v>7</v>
      </c>
      <c r="C39" s="45" t="s">
        <v>4</v>
      </c>
      <c r="D39" s="41"/>
      <c r="E39" s="45"/>
      <c r="F39" s="45"/>
      <c r="G39" s="45"/>
      <c r="H39" s="45"/>
    </row>
    <row r="40" spans="1:8" ht="13.5" thickBot="1">
      <c r="A40" s="17" t="s">
        <v>24</v>
      </c>
      <c r="B40" s="102">
        <v>64</v>
      </c>
      <c r="C40" s="18" t="s">
        <v>25</v>
      </c>
      <c r="D40" s="50"/>
      <c r="E40" s="50"/>
      <c r="F40" s="50"/>
      <c r="G40" s="19"/>
      <c r="H40" s="19"/>
    </row>
    <row r="41" spans="1:8" ht="12.75">
      <c r="A41" s="35" t="s">
        <v>46</v>
      </c>
      <c r="B41" s="36"/>
      <c r="C41" s="37"/>
      <c r="D41" s="59"/>
      <c r="E41" s="38" t="s">
        <v>47</v>
      </c>
      <c r="F41" s="66" t="s">
        <v>49</v>
      </c>
      <c r="G41" s="38" t="s">
        <v>47</v>
      </c>
      <c r="H41" s="38" t="s">
        <v>47</v>
      </c>
    </row>
    <row r="42" spans="1:8" ht="16.5" thickBot="1">
      <c r="A42" s="54" t="s">
        <v>42</v>
      </c>
      <c r="B42" s="55"/>
      <c r="C42" s="33"/>
      <c r="D42" s="50"/>
      <c r="E42" s="90">
        <f>E45</f>
        <v>325</v>
      </c>
      <c r="F42" s="90">
        <f>F45</f>
        <v>815</v>
      </c>
      <c r="G42" s="90">
        <f>G45</f>
        <v>1100</v>
      </c>
      <c r="H42" s="90">
        <f>H45</f>
        <v>1310</v>
      </c>
    </row>
    <row r="43" spans="1:8" ht="13.5" thickBot="1">
      <c r="A43" s="1" t="s">
        <v>13</v>
      </c>
      <c r="B43" s="2"/>
      <c r="C43" s="2"/>
      <c r="D43" s="2"/>
      <c r="E43" s="3" t="s">
        <v>61</v>
      </c>
      <c r="F43" s="3" t="s">
        <v>56</v>
      </c>
      <c r="G43" s="3" t="s">
        <v>68</v>
      </c>
      <c r="H43" s="3" t="s">
        <v>69</v>
      </c>
    </row>
    <row r="44" spans="1:8" ht="12.75">
      <c r="A44" t="s">
        <v>55</v>
      </c>
      <c r="E44" s="89">
        <f>$B$39*E45/1000+32.4+20*LOG10($B$40)+20*LOG10(E45)-E38</f>
        <v>0.005366829335784473</v>
      </c>
      <c r="F44" s="89">
        <f>$B$39*F45/1000+32.4+20*LOG10($B$40)+20*LOG10(F45)-F38</f>
        <v>0.020851784557834208</v>
      </c>
      <c r="G44" s="89">
        <f>$B$39*G45/1000+32.4+20*LOG10($B$40)+20*LOG10(G45)-G38</f>
        <v>0.02055331292280016</v>
      </c>
      <c r="H44" s="89">
        <f>$B$39*H45/1000+32.4+20*LOG10($B$40)+20*LOG10(H45)-H38</f>
        <v>0.008125522873598356</v>
      </c>
    </row>
    <row r="45" spans="1:8" ht="13.5" thickBot="1">
      <c r="A45" s="54" t="s">
        <v>42</v>
      </c>
      <c r="E45" s="88">
        <v>325</v>
      </c>
      <c r="F45" s="88">
        <v>815</v>
      </c>
      <c r="G45" s="88">
        <v>1100</v>
      </c>
      <c r="H45" s="88">
        <v>1310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LAPIERRE</dc:creator>
  <cp:keywords/>
  <dc:description/>
  <cp:lastModifiedBy>Bente Pedersen</cp:lastModifiedBy>
  <cp:lastPrinted>2006-11-24T14:45:27Z</cp:lastPrinted>
  <dcterms:created xsi:type="dcterms:W3CDTF">2006-11-22T09:56:21Z</dcterms:created>
  <dcterms:modified xsi:type="dcterms:W3CDTF">2009-05-12T11:51:48Z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-974975203</vt:i4>
  </property>
  <property fmtid="{D5CDD505-2E9C-101B-9397-08002B2CF9AE}" pid="3" name="_EmailSubject">
    <vt:lpwstr>Solveur sous Excel</vt:lpwstr>
  </property>
  <property fmtid="{D5CDD505-2E9C-101B-9397-08002B2CF9AE}" pid="4" name="_AuthorEmailDisplayName">
    <vt:lpwstr>lapierre</vt:lpwstr>
  </property>
  <property fmtid="{D5CDD505-2E9C-101B-9397-08002B2CF9AE}" pid="5" name="_ReviewingToolsShownOnce">
    <vt:lpwstr/>
  </property>
</Properties>
</file>