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1355" windowHeight="5910" tabRatio="815" activeTab="0"/>
  </bookViews>
  <sheets>
    <sheet name="Front page" sheetId="1" r:id="rId1"/>
    <sheet name="List of Content" sheetId="2" r:id="rId2"/>
    <sheet name="Input data" sheetId="3" r:id="rId3"/>
    <sheet name="Summary of protection distances" sheetId="4" r:id="rId4"/>
    <sheet name="A.2.1 Social alarm" sheetId="5" r:id="rId5"/>
    <sheet name="A.2.2. Hearing aid, private" sheetId="6" r:id="rId6"/>
    <sheet name="A.2.3. Hearing aid, public" sheetId="7" r:id="rId7"/>
    <sheet name="A.2.4. Tracking BW =16Hz" sheetId="8" r:id="rId8"/>
    <sheet name="A.2.5. Tracking BW=7.5 kHz" sheetId="9" r:id="rId9"/>
    <sheet name="A.3.0. Blocking" sheetId="10" r:id="rId10"/>
  </sheets>
  <definedNames>
    <definedName name="_xlnm.Print_Area" localSheetId="4">'A.2.1 Social alarm'!$A$1:$M$53</definedName>
    <definedName name="_xlnm.Print_Area" localSheetId="5">'A.2.2. Hearing aid, private'!$A$1:$M$52</definedName>
    <definedName name="_xlnm.Print_Area" localSheetId="6">'A.2.3. Hearing aid, public'!$A$1:$M$52</definedName>
    <definedName name="_xlnm.Print_Area" localSheetId="7">'A.2.4. Tracking BW =16Hz'!$A$1:$M$54</definedName>
    <definedName name="_xlnm.Print_Area" localSheetId="8">'A.2.5. Tracking BW=7.5 kHz'!$A$1:$M$54</definedName>
    <definedName name="_xlnm.Print_Area" localSheetId="9">'A.3.0. Blocking'!$A$1:$M$28</definedName>
    <definedName name="_xlnm.Print_Area" localSheetId="0">'Front page'!$A$1:$J$43</definedName>
    <definedName name="_xlnm.Print_Area" localSheetId="3">'Summary of protection distances'!$A$1:$M$53</definedName>
  </definedNames>
  <calcPr fullCalcOnLoad="1"/>
</workbook>
</file>

<file path=xl/sharedStrings.xml><?xml version="1.0" encoding="utf-8"?>
<sst xmlns="http://schemas.openxmlformats.org/spreadsheetml/2006/main" count="640" uniqueCount="220">
  <si>
    <t>Interfering transmitters =&gt;</t>
  </si>
  <si>
    <t>Input Building attenuation, (dB)</t>
  </si>
  <si>
    <t>Input Frequency,  (MHz)</t>
  </si>
  <si>
    <t>Input RX ant. gain - feeder loss, Gr - Lfr (dB)</t>
  </si>
  <si>
    <t>Input the shorter antenna height, Hm (m)</t>
  </si>
  <si>
    <t>Input the taller antenna height, Hb (m)</t>
  </si>
  <si>
    <t>Path loss, in-door to in-door, PL (dB)</t>
  </si>
  <si>
    <t>Indoor model, in-door to in-door, (km)</t>
  </si>
  <si>
    <t>Urban model, in-door to out-door, (km)</t>
  </si>
  <si>
    <t xml:space="preserve">Urban model, out-door to out-door, (km) </t>
  </si>
  <si>
    <t>Rural, in-door to out-door, (km)</t>
  </si>
  <si>
    <t>Rural, out-door to out-door, (km)</t>
  </si>
  <si>
    <t>h^2*h^2/r^4, (m)</t>
  </si>
  <si>
    <t>a (Hm)</t>
  </si>
  <si>
    <t>TX duty cycle</t>
  </si>
  <si>
    <t>INPUT DATA below</t>
  </si>
  <si>
    <t>Input Victim RX Noise figure, NF  (dB)</t>
  </si>
  <si>
    <t>Horizontal coupling loss factor, (dB)</t>
  </si>
  <si>
    <t>Radio line of sight, (km)</t>
  </si>
  <si>
    <t>a (Hb)</t>
  </si>
  <si>
    <t>Auto calc. of Victim RX noise = (10*log kTB)+NF (dBW)</t>
  </si>
  <si>
    <t>Rx antenna 3-dB beamwidth, (degrees)</t>
  </si>
  <si>
    <t>Dfree_space (km) in-door to out-door</t>
  </si>
  <si>
    <t>Dfree_space (km) out-door to out-door</t>
  </si>
  <si>
    <t>Input Victim RX noise bandwidth, BWr (kHz)</t>
  </si>
  <si>
    <t>Path loss, in-door to out-door units, PL (dB)</t>
  </si>
  <si>
    <t>Path loss, out-door to out-door units, PL (dB)</t>
  </si>
  <si>
    <t>Required Path Loss for main beam (Minimun Coupling Loss, MCL)</t>
  </si>
  <si>
    <t>Protection Distances for co-channel interference from main beam</t>
  </si>
  <si>
    <t>Input TX mod. Equivalent noise BW,  BWt  (kHz)</t>
  </si>
  <si>
    <t>Tx Antenna Sidelobe 3-dB beamwidth at 0 deg elevation, (deg)</t>
  </si>
  <si>
    <t>Tx Ant Main Lobe 3-dB beamwidth at 0 deg elevation, (deg)</t>
  </si>
  <si>
    <t>TX Antenna sidelobe attenuation at 0 deg elevation, (dB)</t>
  </si>
  <si>
    <t>Off-channel coupling loss, dB</t>
  </si>
  <si>
    <t>Clutter loss for low antenna height in rural areas, dB</t>
  </si>
  <si>
    <t>Relative interference level, I/N,(dB)</t>
  </si>
  <si>
    <t>Victims below:</t>
  </si>
  <si>
    <t>Radiated power, (dBm) EIRP</t>
  </si>
  <si>
    <t>Input: TX duty cycle</t>
  </si>
  <si>
    <t>Input: Frequency,  (MHz)</t>
  </si>
  <si>
    <t>Input: Antenna horizontal coupling loss factor, (dB)</t>
  </si>
  <si>
    <t>Input: Shorter antenna height, Hm (m)</t>
  </si>
  <si>
    <t>Input: Taller antenna height, Hb (m)</t>
  </si>
  <si>
    <t>Input: TX output power conducted, Pt (dBW)</t>
  </si>
  <si>
    <t>Calc: Tx Ant Main Lobe 3-dB beamwidth at 0 deg elevation, (deg)</t>
  </si>
  <si>
    <t>Input data for interferers and victims</t>
  </si>
  <si>
    <t xml:space="preserve">Date: </t>
  </si>
  <si>
    <t xml:space="preserve">Source: </t>
  </si>
  <si>
    <t>Sigurd Bolt Sørensen, Bolt Consult</t>
  </si>
  <si>
    <t>Input victim (RX) ant. gain - feeder loss, Gr - Lfr (dB)</t>
  </si>
  <si>
    <t>Input: victim (Rx) antenna 3-dB beamwidth, (degrees)</t>
  </si>
  <si>
    <t>Input Victim (RX) Noise figure, NF  (dB)</t>
  </si>
  <si>
    <t>Input: Victim relative interference level, I/N,(dB)</t>
  </si>
  <si>
    <t>Input data for victims</t>
  </si>
  <si>
    <t>Input: Victim bandwidth , kHz</t>
  </si>
  <si>
    <t>Input: Noise Figure, N, dB</t>
  </si>
  <si>
    <t>Input: Sensitivity, dBm</t>
  </si>
  <si>
    <t>Input: Blocking, dBm</t>
  </si>
  <si>
    <t>Input : interference criteria I/N, dB</t>
  </si>
  <si>
    <t>MCL, dB</t>
  </si>
  <si>
    <t>EIRP, dBm</t>
  </si>
  <si>
    <t>Protection distances, m</t>
  </si>
  <si>
    <t>Frequency. MHz</t>
  </si>
  <si>
    <t>Scope of the document.</t>
  </si>
  <si>
    <t>are made for indoor and outdoor operation in urban and rural environments</t>
  </si>
  <si>
    <t xml:space="preserve">The calculations are based on already approved CEPT methods, propagation models and </t>
  </si>
  <si>
    <t xml:space="preserve">The document calculates: </t>
  </si>
  <si>
    <t>Input: Interferer/Victim Off-channel coupling loss 1, dB</t>
  </si>
  <si>
    <t>Input: Interferer/Victim Off-channel coupling loss 2, dB</t>
  </si>
  <si>
    <t>Input: Clutter loss for low antenna height, dB</t>
  </si>
  <si>
    <t>RF - Main Beam ERP (dBm)</t>
  </si>
  <si>
    <t>RF - Main Beam ERP (mW)</t>
  </si>
  <si>
    <t>Input: Adjacent selectivity at RX signal of -52 dBm, dB</t>
  </si>
  <si>
    <t>Input ERP, dBm</t>
  </si>
  <si>
    <t>TX ant. gain minus feeder loss, Gt - Lft (dBi)</t>
  </si>
  <si>
    <t>RF -Horizontally  radiated e.r.p. (dBm)</t>
  </si>
  <si>
    <t>Input: Interferer/Victim Off-channel coupling loss 3, dB</t>
  </si>
  <si>
    <t>Correction factor for e.i.r.p./e.r.p per antenna</t>
  </si>
  <si>
    <t>Calculated radiated power, (dBm) ERP</t>
  </si>
  <si>
    <t xml:space="preserve">TX antenna correction for EIRP/ERP dB </t>
  </si>
  <si>
    <t xml:space="preserve">RX antenna correction for EIRP/ERP dB </t>
  </si>
  <si>
    <t>DSSS receiver process gain, dB</t>
  </si>
  <si>
    <r>
      <t>Input: max RX frequency range, (SPAN</t>
    </r>
    <r>
      <rPr>
        <vertAlign val="subscript"/>
        <sz val="9"/>
        <color indexed="8"/>
        <rFont val="Arial"/>
        <family val="2"/>
      </rPr>
      <t>VIC</t>
    </r>
    <r>
      <rPr>
        <sz val="9"/>
        <color indexed="8"/>
        <rFont val="Arial"/>
        <family val="2"/>
      </rPr>
      <t>) MHz</t>
    </r>
  </si>
  <si>
    <r>
      <t>Input: max TX frequency range (SPAN</t>
    </r>
    <r>
      <rPr>
        <vertAlign val="subscript"/>
        <sz val="9"/>
        <color indexed="8"/>
        <rFont val="Arial"/>
        <family val="2"/>
      </rPr>
      <t>INT</t>
    </r>
    <r>
      <rPr>
        <sz val="9"/>
        <color indexed="8"/>
        <rFont val="Arial"/>
        <family val="2"/>
      </rPr>
      <t>), MHz</t>
    </r>
  </si>
  <si>
    <r>
      <t>Frequency overlap (SPAN</t>
    </r>
    <r>
      <rPr>
        <vertAlign val="subscript"/>
        <sz val="9"/>
        <color indexed="8"/>
        <rFont val="Arial"/>
        <family val="2"/>
      </rPr>
      <t>OVERLAP</t>
    </r>
    <r>
      <rPr>
        <sz val="9"/>
        <color indexed="8"/>
        <rFont val="Arial"/>
        <family val="2"/>
      </rPr>
      <t>), MHz</t>
    </r>
  </si>
  <si>
    <r>
      <t>Input: TX mod. Equivalent noise BW,  BW</t>
    </r>
    <r>
      <rPr>
        <vertAlign val="subscript"/>
        <sz val="9"/>
        <color indexed="8"/>
        <rFont val="Arial"/>
        <family val="2"/>
      </rPr>
      <t>INT</t>
    </r>
    <r>
      <rPr>
        <sz val="9"/>
        <color indexed="8"/>
        <rFont val="Arial"/>
        <family val="2"/>
      </rPr>
      <t xml:space="preserve">  (kHz)</t>
    </r>
  </si>
  <si>
    <r>
      <t>Input Victim (RX) noise bandwidth, BW</t>
    </r>
    <r>
      <rPr>
        <vertAlign val="subscript"/>
        <sz val="9"/>
        <color indexed="8"/>
        <rFont val="Arial"/>
        <family val="2"/>
      </rPr>
      <t>VIC</t>
    </r>
    <r>
      <rPr>
        <sz val="9"/>
        <color indexed="8"/>
        <rFont val="Arial"/>
        <family val="2"/>
      </rPr>
      <t xml:space="preserve"> (kHz)</t>
    </r>
  </si>
  <si>
    <t>Compatibility calculations for future</t>
  </si>
  <si>
    <t xml:space="preserve">radio applications in the 169 MHz Band </t>
  </si>
  <si>
    <t>The document validates the effect of new proposed SRD applications in 169 MHz</t>
  </si>
  <si>
    <t>Social Alarms</t>
  </si>
  <si>
    <t>1st adj ch</t>
  </si>
  <si>
    <t>2nd adj ch</t>
  </si>
  <si>
    <t>3rd adj ch</t>
  </si>
  <si>
    <t>4th adj ch</t>
  </si>
  <si>
    <t xml:space="preserve">     Tracking systems</t>
  </si>
  <si>
    <t xml:space="preserve">     Hearing aid</t>
  </si>
  <si>
    <t xml:space="preserve">  Meter systems</t>
  </si>
  <si>
    <t>Private</t>
  </si>
  <si>
    <t>Public</t>
  </si>
  <si>
    <t>Social alarm</t>
  </si>
  <si>
    <t xml:space="preserve">            Paging</t>
  </si>
  <si>
    <t>25 kHz</t>
  </si>
  <si>
    <t>12.5 kHz</t>
  </si>
  <si>
    <t>Urban model, in-door / out-door, (km)</t>
  </si>
  <si>
    <t>50 kHz</t>
  </si>
  <si>
    <t>TX output power conducted, or mask, Pt (dBW)</t>
  </si>
  <si>
    <t>Input: Background noise in band (dB above KTB noise)</t>
  </si>
  <si>
    <t>Background noise in band (dB above KTB noise)</t>
  </si>
  <si>
    <t>Victim: Social Alarm receiver 12.5 kHz</t>
  </si>
  <si>
    <t>Victim: Hearing aid, private</t>
  </si>
  <si>
    <t>Victim: Hearing aid, Public</t>
  </si>
  <si>
    <t>alarm</t>
  </si>
  <si>
    <t>Social</t>
  </si>
  <si>
    <t>16 Hz</t>
  </si>
  <si>
    <t>20 Hz</t>
  </si>
  <si>
    <t>35 kHz</t>
  </si>
  <si>
    <t>Input: C/I, dB</t>
  </si>
  <si>
    <t xml:space="preserve">Power  e.r.p., dBm </t>
  </si>
  <si>
    <t>Off-beam coupling loss, dB</t>
  </si>
  <si>
    <t>Interferer power, e.r.p.</t>
  </si>
  <si>
    <t>Input: Blocking limit, absolute level, dBm</t>
  </si>
  <si>
    <t>Antenna off-beam coupling loss</t>
  </si>
  <si>
    <t>Interferer</t>
  </si>
  <si>
    <t>Annex B</t>
  </si>
  <si>
    <t>400W</t>
  </si>
  <si>
    <t>500mW</t>
  </si>
  <si>
    <t>25W</t>
  </si>
  <si>
    <t>10mW</t>
  </si>
  <si>
    <t>10 mW</t>
  </si>
  <si>
    <t>100 mW</t>
  </si>
  <si>
    <t xml:space="preserve"> Meter systems</t>
  </si>
  <si>
    <t>4W</t>
  </si>
  <si>
    <t>Bandwidth =&gt;</t>
  </si>
  <si>
    <t>Radiated power e.r.p. =&gt;</t>
  </si>
  <si>
    <t>Notes:</t>
  </si>
  <si>
    <t xml:space="preserve">            Paging channel separation</t>
  </si>
  <si>
    <r>
      <t>f</t>
    </r>
    <r>
      <rPr>
        <vertAlign val="subscript"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 xml:space="preserve"> -25 kHz</t>
    </r>
  </si>
  <si>
    <r>
      <t>f</t>
    </r>
    <r>
      <rPr>
        <vertAlign val="subscript"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 xml:space="preserve"> -50 kHz</t>
    </r>
  </si>
  <si>
    <r>
      <t>f</t>
    </r>
    <r>
      <rPr>
        <vertAlign val="subscript"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 xml:space="preserve"> -75 kHz</t>
    </r>
  </si>
  <si>
    <r>
      <t>f</t>
    </r>
    <r>
      <rPr>
        <vertAlign val="subscript"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 xml:space="preserve"> -100 kHz</t>
    </r>
  </si>
  <si>
    <t>range</t>
  </si>
  <si>
    <t>Alarm</t>
  </si>
  <si>
    <t>system</t>
  </si>
  <si>
    <t>mobile</t>
  </si>
  <si>
    <t>portable</t>
  </si>
  <si>
    <t xml:space="preserve">       Hearing aid</t>
  </si>
  <si>
    <t xml:space="preserve">     system range</t>
  </si>
  <si>
    <t xml:space="preserve"> Tracking system range</t>
  </si>
  <si>
    <t>co-chan</t>
  </si>
  <si>
    <t>off-chan</t>
  </si>
  <si>
    <t>Higher antenna, h2, m</t>
  </si>
  <si>
    <t>lower antenna, h1, m</t>
  </si>
  <si>
    <t>Lower antenna, h1, m</t>
  </si>
  <si>
    <t>Antenna heights, m</t>
  </si>
  <si>
    <t>Power, W</t>
  </si>
  <si>
    <t>Mobile</t>
  </si>
  <si>
    <t>Fixed</t>
  </si>
  <si>
    <t>Protection distances, Urban , km</t>
  </si>
  <si>
    <t>Protection distances, Rural, km</t>
  </si>
  <si>
    <t>Protection distances for blocking, km</t>
  </si>
  <si>
    <t>Protection distances for blocking,  Urban, km</t>
  </si>
  <si>
    <t>Protection distances for blocking,  Rural, km</t>
  </si>
  <si>
    <t>1) Open cells are not applicable for the application</t>
  </si>
  <si>
    <t>2) Most SRD victims need to be at least 3-4 channels away from a high power paging transmitter frequency</t>
  </si>
  <si>
    <t>ITU-R P 1546 propagation curve difference to free space 1, dB</t>
  </si>
  <si>
    <t>ITU-R P 1546 propagation curve difference to free space 2, dB</t>
  </si>
  <si>
    <t>22 March 2004</t>
  </si>
  <si>
    <t xml:space="preserve"> - Protection distances for blocking caused by higher powered transmitters</t>
  </si>
  <si>
    <t xml:space="preserve"> - Co-channnel and off-channel protection distances</t>
  </si>
  <si>
    <r>
      <t>Hint to print the entire document:</t>
    </r>
    <r>
      <rPr>
        <sz val="9"/>
        <rFont val="Arial"/>
        <family val="2"/>
      </rPr>
      <t xml:space="preserve"> . </t>
    </r>
  </si>
  <si>
    <t>Don't use the print icon but go to the "File" menu and in the print window print range</t>
  </si>
  <si>
    <t xml:space="preserve"> click "All" and in print what  click "entire workbook" before click OK or print</t>
  </si>
  <si>
    <t>Summary of protection distances (results)</t>
  </si>
  <si>
    <t xml:space="preserve">Hearing aids for private use </t>
  </si>
  <si>
    <t>Hearing aids for public use</t>
  </si>
  <si>
    <t>Victim: Tracking, 12,5 kHz with 16 Hz detection bandwidth</t>
  </si>
  <si>
    <t>Victim:Tracking 12.5 kHz with 7.5 kHz detection bandwidth</t>
  </si>
  <si>
    <t>3) Outdoor co-channel range for tracking systems with 16 Hz detection bandwidth is calculated by using ITU-R P 1546 propagation curves</t>
  </si>
  <si>
    <t>Report 68</t>
  </si>
  <si>
    <t>Blocking</t>
  </si>
  <si>
    <t>Tracking and tracing BW= 7,5 kHz</t>
  </si>
  <si>
    <t>Tracking and tracing BW =16 Hz</t>
  </si>
  <si>
    <t>Victims:</t>
  </si>
  <si>
    <t>Rev. 10</t>
  </si>
  <si>
    <t>M24_43R10_SE24</t>
  </si>
  <si>
    <t>Annex B.   B.1.0. Input Data Sheet for Probability of Co-channel Interference</t>
  </si>
  <si>
    <t>Annex B.  B.1.0.1. Input Data Sheet for Blocking caused by applications inside and outside the 169 MHz band</t>
  </si>
  <si>
    <t>Annex B.   B.2.1. Protection distances for Victim = Social alarm Receiver, BW = 12.5 kHz</t>
  </si>
  <si>
    <t>Annex B.   B.2.2. Protection distances for Victim = Hearing aid private, BW= 8 kHz</t>
  </si>
  <si>
    <t>Annex B.   B.2.3. Protection distance for Victim = Hearing aid public, BW=8 kHz</t>
  </si>
  <si>
    <t>Annex B.   B.2.4. Protection distances for Victim = Tracking 12.5 kHz, detection BW = 16 Hz</t>
  </si>
  <si>
    <t>Annex B.   B.2.5. Protection distances for Victim = Tracking, detection BW = 7.5 kHz</t>
  </si>
  <si>
    <t>Annex B.   B.3.0. Protection distances for blocking to applications inside and outside the 169 MHz band</t>
  </si>
  <si>
    <t>Section B.1.</t>
  </si>
  <si>
    <t>Section B.1.2.</t>
  </si>
  <si>
    <t>Section B.2.</t>
  </si>
  <si>
    <t>Section B.2.1.</t>
  </si>
  <si>
    <t>Section B.2.2.</t>
  </si>
  <si>
    <t>Section B.2.3.</t>
  </si>
  <si>
    <t>Section B.2.4.</t>
  </si>
  <si>
    <t>Section B.2.5.</t>
  </si>
  <si>
    <t>Section B.3.0.</t>
  </si>
  <si>
    <t>3 &amp; 4</t>
  </si>
  <si>
    <t>according to CEPT FM 42 proposed applications in the previous ERMES band</t>
  </si>
  <si>
    <t>List of content</t>
  </si>
  <si>
    <r>
      <t xml:space="preserve">Indoor model, in-door to in-door, (km), </t>
    </r>
    <r>
      <rPr>
        <i/>
        <sz val="9"/>
        <color indexed="8"/>
        <rFont val="Arial"/>
        <family val="2"/>
      </rPr>
      <t>(partly not applicable)</t>
    </r>
  </si>
  <si>
    <r>
      <t xml:space="preserve">Indoor model, in-door to in-door, (km), </t>
    </r>
    <r>
      <rPr>
        <i/>
        <sz val="9"/>
        <color indexed="8"/>
        <rFont val="Arial"/>
        <family val="2"/>
      </rPr>
      <t>(not applicable)</t>
    </r>
  </si>
  <si>
    <r>
      <t xml:space="preserve">Urban model, in-door to out-door, (km), </t>
    </r>
    <r>
      <rPr>
        <i/>
        <sz val="9"/>
        <color indexed="8"/>
        <rFont val="Arial"/>
        <family val="2"/>
      </rPr>
      <t>(not applicable)</t>
    </r>
    <r>
      <rPr>
        <sz val="9"/>
        <color indexed="8"/>
        <rFont val="Arial"/>
        <family val="2"/>
      </rPr>
      <t xml:space="preserve"> </t>
    </r>
  </si>
  <si>
    <r>
      <t xml:space="preserve">Rural, in-door to out-door, (km), </t>
    </r>
    <r>
      <rPr>
        <i/>
        <sz val="9"/>
        <color indexed="8"/>
        <rFont val="Arial"/>
        <family val="2"/>
      </rPr>
      <t>(not applicable)</t>
    </r>
  </si>
  <si>
    <t>12,5 kHz</t>
  </si>
  <si>
    <t>Annex B. B.1.2.  Summary of Protection Distances for  Co-channel, Off-channel and Blocking interference (km)</t>
  </si>
  <si>
    <t>Input: TX Antenna off-main beam attenuation, (dB)</t>
  </si>
  <si>
    <t>TX Antenna off-main beam attenuation, (dB)</t>
  </si>
  <si>
    <t>TX antenna 3-dB beamwidth, (degrees)</t>
  </si>
  <si>
    <t>Input: Building attenuation, Multiple walls (dB)</t>
  </si>
  <si>
    <t>Input: TX ant. gain - feeder loss, Gt - Lft (dBi)</t>
  </si>
  <si>
    <t>MCL-SEAMCAT correction factor (not used)</t>
  </si>
  <si>
    <t xml:space="preserve"> P.1546</t>
  </si>
  <si>
    <t>Radiated power, dBm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</si>
</sst>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0.0"/>
    <numFmt numFmtId="187" formatCode="0.000"/>
    <numFmt numFmtId="188" formatCode="0.0000"/>
    <numFmt numFmtId="189" formatCode="0.0E+00"/>
    <numFmt numFmtId="190" formatCode="0E+00"/>
    <numFmt numFmtId="191" formatCode="0.0000%"/>
    <numFmt numFmtId="192" formatCode="0.E+00"/>
    <numFmt numFmtId="193" formatCode="&quot;NLG&quot;#,##0_);\(&quot;NLG&quot;#,##0\)"/>
    <numFmt numFmtId="194" formatCode="&quot;NLG&quot;#,##0_);[Red]\(&quot;NLG&quot;#,##0\)"/>
    <numFmt numFmtId="195" formatCode="&quot;NLG&quot;#,##0.00_);\(&quot;NLG&quot;#,##0.00\)"/>
    <numFmt numFmtId="196" formatCode="&quot;NLG&quot;#,##0.00_);[Red]\(&quot;NLG&quot;#,##0.00\)"/>
    <numFmt numFmtId="197" formatCode="_(&quot;NLG&quot;* #,##0_);_(&quot;NLG&quot;* \(#,##0\);_(&quot;NLG&quot;* &quot;-&quot;_);_(@_)"/>
    <numFmt numFmtId="198" formatCode="_(&quot;NLG&quot;* #,##0.00_);_(&quot;NLG&quot;* \(#,##0.00\);_(&quot;NLG&quot;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0.00000E+00"/>
    <numFmt numFmtId="206" formatCode="0.0000E+00"/>
    <numFmt numFmtId="207" formatCode="0.0%"/>
    <numFmt numFmtId="208" formatCode="0.000%"/>
    <numFmt numFmtId="209" formatCode="d\-mmm\-yyyy"/>
    <numFmt numFmtId="210" formatCode="0.00000"/>
    <numFmt numFmtId="211" formatCode="0.000E+00"/>
    <numFmt numFmtId="212" formatCode="&quot;$&quot;#,##0.0000"/>
    <numFmt numFmtId="213" formatCode="#,##0.0000"/>
  </numFmts>
  <fonts count="29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vertAlign val="subscript"/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87" fontId="1" fillId="0" borderId="2" xfId="0" applyNumberFormat="1" applyFont="1" applyFill="1" applyBorder="1" applyAlignment="1">
      <alignment horizontal="center"/>
    </xf>
    <xf numFmtId="187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87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86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/>
    </xf>
    <xf numFmtId="188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1" fontId="1" fillId="0" borderId="2" xfId="0" applyNumberFormat="1" applyFont="1" applyFill="1" applyBorder="1" applyAlignment="1" applyProtection="1">
      <alignment horizontal="left"/>
      <protection/>
    </xf>
    <xf numFmtId="1" fontId="1" fillId="0" borderId="2" xfId="0" applyNumberFormat="1" applyFont="1" applyFill="1" applyBorder="1" applyAlignment="1" applyProtection="1">
      <alignment horizontal="center"/>
      <protection/>
    </xf>
    <xf numFmtId="186" fontId="1" fillId="0" borderId="2" xfId="0" applyNumberFormat="1" applyFont="1" applyFill="1" applyBorder="1" applyAlignment="1" applyProtection="1">
      <alignment horizontal="center"/>
      <protection/>
    </xf>
    <xf numFmtId="2" fontId="1" fillId="0" borderId="2" xfId="0" applyNumberFormat="1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87" fontId="1" fillId="0" borderId="2" xfId="0" applyNumberFormat="1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1" fontId="3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1" fontId="3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87" fontId="0" fillId="0" borderId="0" xfId="0" applyNumberFormat="1" applyAlignment="1">
      <alignment horizontal="center"/>
    </xf>
    <xf numFmtId="187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2" fontId="7" fillId="0" borderId="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6" xfId="0" applyBorder="1" applyAlignment="1">
      <alignment/>
    </xf>
    <xf numFmtId="186" fontId="12" fillId="0" borderId="0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3" fillId="0" borderId="2" xfId="0" applyNumberFormat="1" applyFont="1" applyFill="1" applyBorder="1" applyAlignment="1" applyProtection="1">
      <alignment horizontal="center"/>
      <protection/>
    </xf>
    <xf numFmtId="1" fontId="13" fillId="0" borderId="2" xfId="0" applyNumberFormat="1" applyFont="1" applyFill="1" applyBorder="1" applyAlignment="1" applyProtection="1">
      <alignment horizontal="center"/>
      <protection/>
    </xf>
    <xf numFmtId="186" fontId="13" fillId="0" borderId="2" xfId="0" applyNumberFormat="1" applyFont="1" applyFill="1" applyBorder="1" applyAlignment="1" applyProtection="1">
      <alignment horizontal="center"/>
      <protection/>
    </xf>
    <xf numFmtId="186" fontId="13" fillId="0" borderId="2" xfId="0" applyNumberFormat="1" applyFont="1" applyFill="1" applyBorder="1" applyAlignment="1">
      <alignment horizontal="center"/>
    </xf>
    <xf numFmtId="187" fontId="13" fillId="0" borderId="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 applyProtection="1">
      <alignment horizontal="left"/>
      <protection/>
    </xf>
    <xf numFmtId="186" fontId="1" fillId="0" borderId="3" xfId="0" applyNumberFormat="1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0" fontId="1" fillId="0" borderId="3" xfId="0" applyNumberFormat="1" applyFont="1" applyFill="1" applyBorder="1" applyAlignment="1" applyProtection="1">
      <alignment horizontal="left"/>
      <protection/>
    </xf>
    <xf numFmtId="1" fontId="1" fillId="0" borderId="3" xfId="0" applyNumberFormat="1" applyFont="1" applyFill="1" applyBorder="1" applyAlignment="1" applyProtection="1">
      <alignment horizontal="left"/>
      <protection/>
    </xf>
    <xf numFmtId="187" fontId="1" fillId="0" borderId="3" xfId="0" applyNumberFormat="1" applyFont="1" applyFill="1" applyBorder="1" applyAlignment="1" applyProtection="1">
      <alignment horizontal="left"/>
      <protection/>
    </xf>
    <xf numFmtId="0" fontId="13" fillId="0" borderId="3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86" fontId="14" fillId="0" borderId="0" xfId="0" applyNumberFormat="1" applyFont="1" applyAlignment="1">
      <alignment horizontal="center"/>
    </xf>
    <xf numFmtId="187" fontId="0" fillId="0" borderId="0" xfId="0" applyNumberFormat="1" applyAlignment="1">
      <alignment/>
    </xf>
    <xf numFmtId="9" fontId="1" fillId="0" borderId="3" xfId="0" applyNumberFormat="1" applyFont="1" applyFill="1" applyBorder="1" applyAlignment="1" applyProtection="1">
      <alignment horizontal="left"/>
      <protection/>
    </xf>
    <xf numFmtId="9" fontId="13" fillId="0" borderId="2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>
      <alignment/>
    </xf>
    <xf numFmtId="208" fontId="13" fillId="0" borderId="2" xfId="0" applyNumberFormat="1" applyFont="1" applyFill="1" applyBorder="1" applyAlignment="1" applyProtection="1">
      <alignment horizontal="center"/>
      <protection/>
    </xf>
    <xf numFmtId="188" fontId="1" fillId="0" borderId="2" xfId="0" applyNumberFormat="1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87" fontId="13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/>
    </xf>
    <xf numFmtId="187" fontId="3" fillId="0" borderId="3" xfId="0" applyNumberFormat="1" applyFont="1" applyFill="1" applyBorder="1" applyAlignment="1">
      <alignment horizontal="left"/>
    </xf>
    <xf numFmtId="187" fontId="3" fillId="0" borderId="2" xfId="0" applyNumberFormat="1" applyFont="1" applyFill="1" applyBorder="1" applyAlignment="1">
      <alignment horizontal="center"/>
    </xf>
    <xf numFmtId="11" fontId="1" fillId="0" borderId="2" xfId="0" applyNumberFormat="1" applyFont="1" applyFill="1" applyBorder="1" applyAlignment="1" applyProtection="1">
      <alignment horizontal="center"/>
      <protection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87" fontId="22" fillId="0" borderId="2" xfId="0" applyNumberFormat="1" applyFont="1" applyBorder="1" applyAlignment="1">
      <alignment horizontal="center"/>
    </xf>
    <xf numFmtId="187" fontId="0" fillId="0" borderId="2" xfId="0" applyNumberFormat="1" applyFon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87" fontId="0" fillId="0" borderId="4" xfId="0" applyNumberFormat="1" applyBorder="1" applyAlignment="1">
      <alignment horizontal="center"/>
    </xf>
    <xf numFmtId="187" fontId="22" fillId="0" borderId="3" xfId="0" applyNumberFormat="1" applyFont="1" applyBorder="1" applyAlignment="1">
      <alignment horizontal="center"/>
    </xf>
    <xf numFmtId="187" fontId="22" fillId="0" borderId="4" xfId="0" applyNumberFormat="1" applyFont="1" applyBorder="1" applyAlignment="1">
      <alignment horizontal="center"/>
    </xf>
    <xf numFmtId="187" fontId="22" fillId="0" borderId="7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87" fontId="0" fillId="0" borderId="8" xfId="0" applyNumberFormat="1" applyBorder="1" applyAlignment="1">
      <alignment horizontal="center"/>
    </xf>
    <xf numFmtId="0" fontId="2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86" fontId="23" fillId="0" borderId="2" xfId="0" applyNumberFormat="1" applyFont="1" applyFill="1" applyBorder="1" applyAlignment="1" applyProtection="1">
      <alignment horizontal="center"/>
      <protection/>
    </xf>
    <xf numFmtId="1" fontId="0" fillId="0" borderId="2" xfId="0" applyNumberFormat="1" applyBorder="1" applyAlignment="1">
      <alignment/>
    </xf>
    <xf numFmtId="0" fontId="1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/>
      <protection/>
    </xf>
    <xf numFmtId="1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Fill="1" applyBorder="1" applyAlignment="1" applyProtection="1">
      <alignment horizontal="center"/>
      <protection/>
    </xf>
    <xf numFmtId="186" fontId="1" fillId="0" borderId="3" xfId="0" applyNumberFormat="1" applyFont="1" applyFill="1" applyBorder="1" applyAlignment="1" applyProtection="1">
      <alignment horizontal="center"/>
      <protection/>
    </xf>
    <xf numFmtId="187" fontId="1" fillId="0" borderId="3" xfId="0" applyNumberFormat="1" applyFont="1" applyFill="1" applyBorder="1" applyAlignment="1">
      <alignment horizontal="center"/>
    </xf>
    <xf numFmtId="186" fontId="1" fillId="0" borderId="3" xfId="0" applyNumberFormat="1" applyFont="1" applyFill="1" applyBorder="1" applyAlignment="1">
      <alignment horizontal="center"/>
    </xf>
    <xf numFmtId="187" fontId="3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11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86" fontId="1" fillId="0" borderId="0" xfId="0" applyNumberFormat="1" applyFont="1" applyFill="1" applyBorder="1" applyAlignment="1" applyProtection="1">
      <alignment horizontal="center"/>
      <protection/>
    </xf>
    <xf numFmtId="186" fontId="1" fillId="0" borderId="0" xfId="0" applyNumberFormat="1" applyFont="1" applyFill="1" applyBorder="1" applyAlignment="1">
      <alignment horizontal="center"/>
    </xf>
    <xf numFmtId="187" fontId="1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25" fillId="0" borderId="9" xfId="0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center"/>
    </xf>
    <xf numFmtId="187" fontId="7" fillId="0" borderId="11" xfId="0" applyNumberFormat="1" applyFont="1" applyBorder="1" applyAlignment="1">
      <alignment horizontal="left"/>
    </xf>
    <xf numFmtId="187" fontId="0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7" fontId="0" fillId="0" borderId="14" xfId="0" applyNumberFormat="1" applyFont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  <xf numFmtId="187" fontId="3" fillId="0" borderId="0" xfId="0" applyNumberFormat="1" applyFont="1" applyAlignment="1">
      <alignment/>
    </xf>
    <xf numFmtId="187" fontId="23" fillId="0" borderId="2" xfId="0" applyNumberFormat="1" applyFont="1" applyFill="1" applyBorder="1" applyAlignment="1">
      <alignment horizontal="center"/>
    </xf>
    <xf numFmtId="186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16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28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187" fontId="1" fillId="0" borderId="3" xfId="0" applyNumberFormat="1" applyFont="1" applyFill="1" applyBorder="1" applyAlignment="1">
      <alignment horizontal="left"/>
    </xf>
    <xf numFmtId="1" fontId="0" fillId="0" borderId="4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7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7" fontId="22" fillId="0" borderId="13" xfId="0" applyNumberFormat="1" applyFont="1" applyBorder="1" applyAlignment="1">
      <alignment horizontal="center"/>
    </xf>
    <xf numFmtId="187" fontId="22" fillId="0" borderId="14" xfId="0" applyNumberFormat="1" applyFon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7" xfId="0" applyNumberFormat="1" applyFont="1" applyBorder="1" applyAlignment="1">
      <alignment horizontal="center"/>
    </xf>
    <xf numFmtId="187" fontId="0" fillId="0" borderId="18" xfId="0" applyNumberFormat="1" applyFont="1" applyBorder="1" applyAlignment="1">
      <alignment horizontal="center"/>
    </xf>
    <xf numFmtId="187" fontId="0" fillId="0" borderId="19" xfId="0" applyNumberFormat="1" applyFont="1" applyFill="1" applyBorder="1" applyAlignment="1">
      <alignment horizontal="center"/>
    </xf>
    <xf numFmtId="187" fontId="7" fillId="0" borderId="20" xfId="0" applyNumberFormat="1" applyFont="1" applyBorder="1" applyAlignment="1">
      <alignment horizontal="center"/>
    </xf>
    <xf numFmtId="187" fontId="0" fillId="0" borderId="21" xfId="0" applyNumberFormat="1" applyBorder="1" applyAlignment="1">
      <alignment horizontal="center"/>
    </xf>
    <xf numFmtId="16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187" fontId="3" fillId="0" borderId="2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7" fontId="0" fillId="0" borderId="4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87" fontId="0" fillId="0" borderId="22" xfId="0" applyNumberFormat="1" applyBorder="1" applyAlignment="1">
      <alignment horizontal="center"/>
    </xf>
    <xf numFmtId="187" fontId="0" fillId="0" borderId="22" xfId="0" applyNumberFormat="1" applyFon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workbookViewId="0" topLeftCell="A1">
      <selection activeCell="E3" sqref="E3"/>
    </sheetView>
  </sheetViews>
  <sheetFormatPr defaultColWidth="9.140625" defaultRowHeight="12.75"/>
  <cols>
    <col min="2" max="2" width="9.28125" style="0" customWidth="1"/>
    <col min="3" max="3" width="12.7109375" style="0" customWidth="1"/>
    <col min="4" max="4" width="12.28125" style="0" customWidth="1"/>
    <col min="5" max="5" width="5.7109375" style="0" customWidth="1"/>
    <col min="6" max="6" width="4.7109375" style="0" customWidth="1"/>
    <col min="7" max="7" width="7.140625" style="0" customWidth="1"/>
  </cols>
  <sheetData>
    <row r="1" ht="12.75">
      <c r="J1" s="57" t="s">
        <v>185</v>
      </c>
    </row>
    <row r="3" ht="12.75">
      <c r="J3" s="46" t="s">
        <v>124</v>
      </c>
    </row>
    <row r="4" ht="12.75">
      <c r="J4" s="46"/>
    </row>
    <row r="5" ht="12.75">
      <c r="J5" s="46"/>
    </row>
    <row r="6" ht="12.75">
      <c r="J6" s="46"/>
    </row>
    <row r="7" ht="12.75">
      <c r="J7" s="46"/>
    </row>
    <row r="10" ht="20.25">
      <c r="E10" s="83" t="s">
        <v>87</v>
      </c>
    </row>
    <row r="11" ht="20.25">
      <c r="E11" s="83" t="s">
        <v>88</v>
      </c>
    </row>
    <row r="14" ht="12.75">
      <c r="B14" s="94" t="s">
        <v>63</v>
      </c>
    </row>
    <row r="16" ht="12.75">
      <c r="B16" t="s">
        <v>89</v>
      </c>
    </row>
    <row r="17" ht="12.75">
      <c r="B17" t="s">
        <v>204</v>
      </c>
    </row>
    <row r="20" ht="12.75">
      <c r="B20" s="94" t="s">
        <v>66</v>
      </c>
    </row>
    <row r="22" ht="12.75">
      <c r="B22" t="s">
        <v>169</v>
      </c>
    </row>
    <row r="23" ht="12.75">
      <c r="B23" t="s">
        <v>168</v>
      </c>
    </row>
    <row r="24" ht="12.75">
      <c r="B24" t="s">
        <v>65</v>
      </c>
    </row>
    <row r="25" ht="12.75">
      <c r="B25" t="s">
        <v>64</v>
      </c>
    </row>
    <row r="28" ht="12.75">
      <c r="B28" s="172" t="s">
        <v>170</v>
      </c>
    </row>
    <row r="29" spans="2:8" ht="12.75">
      <c r="B29" s="169" t="s">
        <v>171</v>
      </c>
      <c r="C29" s="169"/>
      <c r="D29" s="169"/>
      <c r="E29" s="169"/>
      <c r="F29" s="169"/>
      <c r="G29" s="169"/>
      <c r="H29" s="169"/>
    </row>
    <row r="30" spans="2:8" ht="12.75">
      <c r="B30" s="169" t="s">
        <v>172</v>
      </c>
      <c r="C30" s="169"/>
      <c r="D30" s="169"/>
      <c r="E30" s="169"/>
      <c r="F30" s="169"/>
      <c r="G30" s="169"/>
      <c r="H30" s="169"/>
    </row>
    <row r="32" ht="12.75">
      <c r="B32" s="94"/>
    </row>
    <row r="37" ht="12.75">
      <c r="B37" s="95"/>
    </row>
    <row r="40" spans="2:3" ht="12.75">
      <c r="B40" s="46" t="s">
        <v>47</v>
      </c>
      <c r="C40" s="46" t="s">
        <v>48</v>
      </c>
    </row>
    <row r="41" spans="2:3" ht="12.75">
      <c r="B41" s="46" t="s">
        <v>46</v>
      </c>
      <c r="C41" s="87" t="s">
        <v>167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&amp;R22 March 2004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27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39.28125" style="0" customWidth="1"/>
    <col min="2" max="2" width="9.140625" style="44" customWidth="1"/>
    <col min="3" max="13" width="8.8515625" style="44" customWidth="1"/>
  </cols>
  <sheetData>
    <row r="2" spans="1:7" ht="18">
      <c r="A2" s="34" t="s">
        <v>193</v>
      </c>
      <c r="B2" s="9"/>
      <c r="C2" s="9"/>
      <c r="D2" s="35"/>
      <c r="E2" s="36"/>
      <c r="F2" s="36"/>
      <c r="G2" s="9"/>
    </row>
    <row r="3" spans="1:13" ht="15.75">
      <c r="A3" s="57" t="s">
        <v>123</v>
      </c>
      <c r="B3" s="42"/>
      <c r="C3" s="80" t="s">
        <v>101</v>
      </c>
      <c r="D3" s="35"/>
      <c r="E3" s="39"/>
      <c r="F3" s="67" t="s">
        <v>97</v>
      </c>
      <c r="G3" s="23"/>
      <c r="H3" s="103" t="s">
        <v>95</v>
      </c>
      <c r="I3" s="67"/>
      <c r="J3" s="9"/>
      <c r="K3" s="104" t="s">
        <v>96</v>
      </c>
      <c r="L3" s="36"/>
      <c r="M3" s="80" t="s">
        <v>113</v>
      </c>
    </row>
    <row r="4" spans="1:13" ht="15.75">
      <c r="A4" s="57"/>
      <c r="B4" s="82" t="s">
        <v>91</v>
      </c>
      <c r="C4" s="25" t="s">
        <v>92</v>
      </c>
      <c r="D4" s="25" t="s">
        <v>93</v>
      </c>
      <c r="E4" s="38" t="s">
        <v>94</v>
      </c>
      <c r="F4" s="25"/>
      <c r="G4" s="25"/>
      <c r="H4" s="38" t="s">
        <v>144</v>
      </c>
      <c r="I4" s="25" t="s">
        <v>145</v>
      </c>
      <c r="J4" s="25" t="s">
        <v>145</v>
      </c>
      <c r="K4" s="25" t="s">
        <v>98</v>
      </c>
      <c r="L4" s="38" t="s">
        <v>99</v>
      </c>
      <c r="M4" s="110" t="s">
        <v>112</v>
      </c>
    </row>
    <row r="5" spans="1:13" ht="13.5">
      <c r="A5" s="57"/>
      <c r="B5" s="120" t="s">
        <v>137</v>
      </c>
      <c r="C5" s="120" t="s">
        <v>138</v>
      </c>
      <c r="D5" s="120" t="s">
        <v>139</v>
      </c>
      <c r="E5" s="120" t="s">
        <v>140</v>
      </c>
      <c r="F5" s="9" t="s">
        <v>103</v>
      </c>
      <c r="G5" s="9" t="s">
        <v>103</v>
      </c>
      <c r="H5" s="9" t="s">
        <v>102</v>
      </c>
      <c r="I5" s="9" t="s">
        <v>114</v>
      </c>
      <c r="J5" s="9" t="s">
        <v>115</v>
      </c>
      <c r="K5" s="9" t="s">
        <v>116</v>
      </c>
      <c r="L5" s="9" t="s">
        <v>105</v>
      </c>
      <c r="M5" s="9" t="s">
        <v>103</v>
      </c>
    </row>
    <row r="6" ht="15.75">
      <c r="A6" s="47" t="s">
        <v>53</v>
      </c>
    </row>
    <row r="7" spans="1:13" ht="12.75">
      <c r="A7" s="92" t="s">
        <v>62</v>
      </c>
      <c r="B7" s="44">
        <v>169</v>
      </c>
      <c r="C7" s="44">
        <v>169</v>
      </c>
      <c r="D7" s="44">
        <v>169</v>
      </c>
      <c r="E7" s="44">
        <v>169</v>
      </c>
      <c r="F7" s="44">
        <v>169</v>
      </c>
      <c r="G7" s="44">
        <v>169</v>
      </c>
      <c r="H7" s="44">
        <v>169</v>
      </c>
      <c r="I7" s="44">
        <v>169</v>
      </c>
      <c r="J7" s="44">
        <v>169</v>
      </c>
      <c r="K7" s="44">
        <v>169</v>
      </c>
      <c r="L7" s="44">
        <v>169</v>
      </c>
      <c r="M7" s="44">
        <v>169</v>
      </c>
    </row>
    <row r="8" spans="1:13" ht="15">
      <c r="A8" s="90" t="s">
        <v>54</v>
      </c>
      <c r="B8" s="88">
        <f>'Input data'!B53</f>
        <v>15</v>
      </c>
      <c r="C8" s="88">
        <f>'Input data'!C53</f>
        <v>15</v>
      </c>
      <c r="D8" s="88">
        <f>'Input data'!D53</f>
        <v>15</v>
      </c>
      <c r="E8" s="88">
        <f>'Input data'!E53</f>
        <v>15</v>
      </c>
      <c r="F8" s="88">
        <f>'Input data'!F53</f>
        <v>7.5</v>
      </c>
      <c r="G8" s="88">
        <f>'Input data'!G53</f>
        <v>7.5</v>
      </c>
      <c r="H8" s="88">
        <f>'Input data'!H53</f>
        <v>0.016</v>
      </c>
      <c r="I8" s="88">
        <f>'Input data'!I53</f>
        <v>0.016</v>
      </c>
      <c r="J8" s="88">
        <f>'Input data'!J53</f>
        <v>0.016</v>
      </c>
      <c r="K8" s="88">
        <f>'Input data'!K53</f>
        <v>35</v>
      </c>
      <c r="L8" s="88">
        <f>'Input data'!L53</f>
        <v>50</v>
      </c>
      <c r="M8" s="88">
        <f>'Input data'!M53</f>
        <v>7.5</v>
      </c>
    </row>
    <row r="9" spans="1:13" ht="12.75">
      <c r="A9" s="90" t="s">
        <v>121</v>
      </c>
      <c r="B9" s="91">
        <f>'Input data'!B57</f>
        <v>-20</v>
      </c>
      <c r="C9" s="91">
        <f>'Input data'!C57</f>
        <v>-20</v>
      </c>
      <c r="D9" s="91">
        <f>'Input data'!D57</f>
        <v>-20</v>
      </c>
      <c r="E9" s="91">
        <f>'Input data'!E57</f>
        <v>-20</v>
      </c>
      <c r="F9" s="91">
        <f>'Input data'!F57</f>
        <v>-20</v>
      </c>
      <c r="G9" s="91">
        <f>'Input data'!G57</f>
        <v>-20</v>
      </c>
      <c r="H9" s="91">
        <f>'Input data'!H57</f>
        <v>-20</v>
      </c>
      <c r="I9" s="91">
        <f>'Input data'!I57</f>
        <v>-20</v>
      </c>
      <c r="J9" s="91">
        <f>'Input data'!J57</f>
        <v>-20</v>
      </c>
      <c r="K9" s="91">
        <f>'Input data'!K57</f>
        <v>-20</v>
      </c>
      <c r="L9" s="91">
        <f>'Input data'!L57</f>
        <v>-20</v>
      </c>
      <c r="M9" s="91">
        <f>'Input data'!M57</f>
        <v>-20</v>
      </c>
    </row>
    <row r="10" spans="1:13" ht="12.75">
      <c r="A10" s="90" t="s">
        <v>122</v>
      </c>
      <c r="B10" s="91">
        <v>6</v>
      </c>
      <c r="C10" s="91">
        <f>'Input data'!C60</f>
        <v>6</v>
      </c>
      <c r="D10" s="91">
        <f>'Input data'!D60</f>
        <v>6</v>
      </c>
      <c r="E10" s="91">
        <f>'Input data'!E60</f>
        <v>6</v>
      </c>
      <c r="F10" s="91">
        <f>'Input data'!F60</f>
        <v>0</v>
      </c>
      <c r="G10" s="91">
        <f>'Input data'!G60</f>
        <v>0</v>
      </c>
      <c r="H10" s="91">
        <f>'Input data'!H60</f>
        <v>6</v>
      </c>
      <c r="I10" s="91">
        <f>'Input data'!I60</f>
        <v>6</v>
      </c>
      <c r="J10" s="91">
        <f>'Input data'!J60</f>
        <v>6</v>
      </c>
      <c r="K10" s="91">
        <f>'Input data'!K60</f>
        <v>0</v>
      </c>
      <c r="L10" s="91">
        <f>'Input data'!L60</f>
        <v>0</v>
      </c>
      <c r="M10" s="91">
        <f>'Input data'!M60</f>
        <v>0</v>
      </c>
    </row>
    <row r="11" spans="1:13" ht="12.75">
      <c r="A11" s="90" t="s">
        <v>152</v>
      </c>
      <c r="B11" s="91">
        <f>'Input data'!B66</f>
        <v>2.5</v>
      </c>
      <c r="C11" s="91">
        <f>'Input data'!C66</f>
        <v>2.5</v>
      </c>
      <c r="D11" s="91">
        <f>'Input data'!D66</f>
        <v>2.5</v>
      </c>
      <c r="E11" s="91">
        <f>'Input data'!E66</f>
        <v>2.5</v>
      </c>
      <c r="F11" s="91">
        <f>'Input data'!F66</f>
        <v>2.5</v>
      </c>
      <c r="G11" s="91">
        <f>'Input data'!G66</f>
        <v>2.5</v>
      </c>
      <c r="H11" s="91">
        <f>'Input data'!H66</f>
        <v>2.5</v>
      </c>
      <c r="I11" s="91">
        <f>'Input data'!I66</f>
        <v>2.5</v>
      </c>
      <c r="J11" s="91">
        <f>'Input data'!J66</f>
        <v>2.5</v>
      </c>
      <c r="K11" s="91">
        <f>'Input data'!K66</f>
        <v>2.5</v>
      </c>
      <c r="L11" s="91">
        <f>'Input data'!L66</f>
        <v>2.5</v>
      </c>
      <c r="M11" s="91">
        <f>'Input data'!M66</f>
        <v>2.5</v>
      </c>
    </row>
    <row r="12" spans="1:13" ht="12.75">
      <c r="A12" s="90" t="s">
        <v>151</v>
      </c>
      <c r="B12" s="91">
        <f>'Input data'!B67</f>
        <v>30</v>
      </c>
      <c r="C12" s="91">
        <f>'Input data'!C67</f>
        <v>30</v>
      </c>
      <c r="D12" s="91">
        <f>'Input data'!D67</f>
        <v>30</v>
      </c>
      <c r="E12" s="91">
        <f>'Input data'!E67</f>
        <v>30</v>
      </c>
      <c r="F12" s="91">
        <f>'Input data'!F67</f>
        <v>10</v>
      </c>
      <c r="G12" s="91">
        <f>'Input data'!G67</f>
        <v>10</v>
      </c>
      <c r="H12" s="91">
        <f>'Input data'!H67</f>
        <v>10</v>
      </c>
      <c r="I12" s="91">
        <f>'Input data'!I67</f>
        <v>10</v>
      </c>
      <c r="J12" s="91">
        <f>'Input data'!J67</f>
        <v>10</v>
      </c>
      <c r="K12" s="91">
        <f>'Input data'!K67</f>
        <v>2.5</v>
      </c>
      <c r="L12" s="91">
        <f>'Input data'!L67</f>
        <v>2.5</v>
      </c>
      <c r="M12" s="91">
        <f>'Input data'!M67</f>
        <v>2.5</v>
      </c>
    </row>
    <row r="13" spans="1:13" s="93" customFormat="1" ht="12.75">
      <c r="A13" s="71" t="s">
        <v>13</v>
      </c>
      <c r="B13" s="129">
        <f aca="true" t="shared" si="0" ref="B13:M13">(1.1*LOG10(B7)-0.7)*MIN(10,B11)-(1.56*LOG10(B7)-0.8)+MAX(0,20*LOG10(B11/10))</f>
        <v>1.701185178490273</v>
      </c>
      <c r="C13" s="129">
        <f t="shared" si="0"/>
        <v>1.701185178490273</v>
      </c>
      <c r="D13" s="129">
        <f t="shared" si="0"/>
        <v>1.701185178490273</v>
      </c>
      <c r="E13" s="129">
        <f t="shared" si="0"/>
        <v>1.701185178490273</v>
      </c>
      <c r="F13" s="129">
        <f t="shared" si="0"/>
        <v>1.701185178490273</v>
      </c>
      <c r="G13" s="129">
        <f t="shared" si="0"/>
        <v>1.701185178490273</v>
      </c>
      <c r="H13" s="129">
        <f t="shared" si="0"/>
        <v>1.701185178490273</v>
      </c>
      <c r="I13" s="129">
        <f t="shared" si="0"/>
        <v>1.701185178490273</v>
      </c>
      <c r="J13" s="129">
        <f t="shared" si="0"/>
        <v>1.701185178490273</v>
      </c>
      <c r="K13" s="129">
        <f t="shared" si="0"/>
        <v>1.701185178490273</v>
      </c>
      <c r="L13" s="129">
        <f t="shared" si="0"/>
        <v>1.701185178490273</v>
      </c>
      <c r="M13" s="129">
        <f t="shared" si="0"/>
        <v>1.701185178490273</v>
      </c>
    </row>
    <row r="14" spans="1:13" s="93" customFormat="1" ht="12.75">
      <c r="A14" s="71" t="s">
        <v>19</v>
      </c>
      <c r="B14" s="129">
        <f aca="true" t="shared" si="1" ref="B14:M14">(1.1*LOG10(B7)-0.7)*MIN(10,B12)-(1.56*LOG10(B7)-0.8)+MAX(0,20*LOG10(B12/10))</f>
        <v>24.37367558594633</v>
      </c>
      <c r="C14" s="129">
        <f t="shared" si="1"/>
        <v>24.37367558594633</v>
      </c>
      <c r="D14" s="129">
        <f t="shared" si="1"/>
        <v>24.37367558594633</v>
      </c>
      <c r="E14" s="129">
        <f t="shared" si="1"/>
        <v>24.37367558594633</v>
      </c>
      <c r="F14" s="129">
        <f t="shared" si="1"/>
        <v>14.831250491553082</v>
      </c>
      <c r="G14" s="129">
        <f t="shared" si="1"/>
        <v>14.831250491553082</v>
      </c>
      <c r="H14" s="129">
        <f t="shared" si="1"/>
        <v>14.831250491553082</v>
      </c>
      <c r="I14" s="129">
        <f t="shared" si="1"/>
        <v>14.831250491553082</v>
      </c>
      <c r="J14" s="129">
        <f t="shared" si="1"/>
        <v>14.831250491553082</v>
      </c>
      <c r="K14" s="129">
        <f t="shared" si="1"/>
        <v>1.701185178490273</v>
      </c>
      <c r="L14" s="129">
        <f t="shared" si="1"/>
        <v>1.701185178490273</v>
      </c>
      <c r="M14" s="129">
        <f t="shared" si="1"/>
        <v>1.701185178490273</v>
      </c>
    </row>
    <row r="15" spans="1:13" ht="12.75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ht="12.75">
      <c r="A16" s="46" t="s">
        <v>60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2.75">
      <c r="A17" s="90" t="s">
        <v>118</v>
      </c>
      <c r="B17" s="91">
        <f>'Input data'!B63</f>
        <v>56</v>
      </c>
      <c r="C17" s="91">
        <f>'Input data'!C63</f>
        <v>54</v>
      </c>
      <c r="D17" s="91">
        <f>'Input data'!D63</f>
        <v>52</v>
      </c>
      <c r="E17" s="91">
        <f>'Input data'!E63</f>
        <v>47</v>
      </c>
      <c r="F17" s="91">
        <f>'Input data'!F63</f>
        <v>27</v>
      </c>
      <c r="G17" s="91">
        <f>'Input data'!G63</f>
        <v>27</v>
      </c>
      <c r="H17" s="91">
        <f>'Input data'!H63</f>
        <v>44</v>
      </c>
      <c r="I17" s="91">
        <f>'Input data'!I63</f>
        <v>36</v>
      </c>
      <c r="J17" s="91">
        <f>'Input data'!J63</f>
        <v>10</v>
      </c>
      <c r="K17" s="91">
        <f>'Input data'!K63</f>
        <v>10</v>
      </c>
      <c r="L17" s="91">
        <f>'Input data'!L63</f>
        <v>10</v>
      </c>
      <c r="M17" s="91">
        <f>'Input data'!M63</f>
        <v>10</v>
      </c>
    </row>
    <row r="18" spans="1:13" ht="12.75">
      <c r="A18" s="90" t="s">
        <v>155</v>
      </c>
      <c r="B18" s="125">
        <f>(10^(B17/10))/1000</f>
        <v>398.10717055349716</v>
      </c>
      <c r="C18" s="125">
        <f aca="true" t="shared" si="2" ref="C18:M18">(10^(C17/10))/1000</f>
        <v>251.18864315095843</v>
      </c>
      <c r="D18" s="125">
        <f t="shared" si="2"/>
        <v>158.48931924611165</v>
      </c>
      <c r="E18" s="125">
        <f t="shared" si="2"/>
        <v>50.118723362727295</v>
      </c>
      <c r="F18" s="126">
        <f t="shared" si="2"/>
        <v>0.5011872336272727</v>
      </c>
      <c r="G18" s="126">
        <f t="shared" si="2"/>
        <v>0.5011872336272727</v>
      </c>
      <c r="H18" s="126">
        <f t="shared" si="2"/>
        <v>25.11886431509586</v>
      </c>
      <c r="I18" s="126">
        <f t="shared" si="2"/>
        <v>3.9810717055349767</v>
      </c>
      <c r="J18" s="126">
        <f t="shared" si="2"/>
        <v>0.01</v>
      </c>
      <c r="K18" s="126">
        <f t="shared" si="2"/>
        <v>0.01</v>
      </c>
      <c r="L18" s="126">
        <f t="shared" si="2"/>
        <v>0.01</v>
      </c>
      <c r="M18" s="126">
        <f t="shared" si="2"/>
        <v>0.01</v>
      </c>
    </row>
    <row r="20" ht="12.75">
      <c r="A20" s="46" t="s">
        <v>59</v>
      </c>
    </row>
    <row r="21" spans="1:13" ht="12.75">
      <c r="A21" s="90" t="s">
        <v>59</v>
      </c>
      <c r="B21" s="44">
        <f>B17-B$9-B10</f>
        <v>70</v>
      </c>
      <c r="C21" s="44">
        <f aca="true" t="shared" si="3" ref="C21:M21">C17-C$9-C10</f>
        <v>68</v>
      </c>
      <c r="D21" s="44">
        <f t="shared" si="3"/>
        <v>66</v>
      </c>
      <c r="E21" s="44">
        <f t="shared" si="3"/>
        <v>61</v>
      </c>
      <c r="F21" s="44">
        <f t="shared" si="3"/>
        <v>47</v>
      </c>
      <c r="G21" s="44">
        <f t="shared" si="3"/>
        <v>47</v>
      </c>
      <c r="H21" s="44">
        <f t="shared" si="3"/>
        <v>58</v>
      </c>
      <c r="I21" s="44">
        <f t="shared" si="3"/>
        <v>50</v>
      </c>
      <c r="J21" s="44">
        <f t="shared" si="3"/>
        <v>24</v>
      </c>
      <c r="K21" s="44">
        <f t="shared" si="3"/>
        <v>30</v>
      </c>
      <c r="L21" s="44">
        <f t="shared" si="3"/>
        <v>30</v>
      </c>
      <c r="M21" s="44">
        <f t="shared" si="3"/>
        <v>30</v>
      </c>
    </row>
    <row r="22" ht="12.75">
      <c r="A22" s="90"/>
    </row>
    <row r="23" ht="12.75">
      <c r="A23" s="46" t="s">
        <v>158</v>
      </c>
    </row>
    <row r="24" spans="1:13" s="97" customFormat="1" ht="12.75">
      <c r="A24" s="164" t="s">
        <v>61</v>
      </c>
      <c r="B24" s="165">
        <f>10^((B21-(69.6+26.2*LOG10(B$7)-13.82*LOG10(MAX(30,B$11))+B$47+B$48))/(44.9-6.55*LOG10(MAX(30,B$11))))</f>
        <v>0.08586138303762325</v>
      </c>
      <c r="C24" s="165">
        <f aca="true" t="shared" si="4" ref="C24:I24">10^((C21-(69.6+26.2*LOG10(C$7)-13.82*LOG10(MAX(30,C$11))+C$47+C$48))/(44.9-6.55*LOG10(MAX(30,C$11))))</f>
        <v>0.07533898946339534</v>
      </c>
      <c r="D24" s="165">
        <f t="shared" si="4"/>
        <v>0.06610612515848328</v>
      </c>
      <c r="E24" s="165">
        <f t="shared" si="4"/>
        <v>0.04767563418654343</v>
      </c>
      <c r="F24" s="165">
        <f t="shared" si="4"/>
        <v>0.019091930955732347</v>
      </c>
      <c r="G24" s="165">
        <f t="shared" si="4"/>
        <v>0.019091930955732347</v>
      </c>
      <c r="H24" s="165">
        <f t="shared" si="4"/>
        <v>0.03918585662617647</v>
      </c>
      <c r="I24" s="165">
        <f t="shared" si="4"/>
        <v>0.02322827659079949</v>
      </c>
      <c r="J24" s="51">
        <f>1/1000*10^((J21+27.56-20*LOG(J$7))/20)</f>
        <v>0.002239305235012387</v>
      </c>
      <c r="K24" s="51">
        <f>1/1000*10^((K21+27.56-20*LOG(K$7))/20)</f>
        <v>0.004468001347132747</v>
      </c>
      <c r="L24" s="51">
        <f>1/1000*10^((L21+27.56-20*LOG(L$7))/20)</f>
        <v>0.004468001347132747</v>
      </c>
      <c r="M24" s="51">
        <f>1/1000*10^((M21+27.56-20*LOG(M$7))/20)</f>
        <v>0.004468001347132747</v>
      </c>
    </row>
    <row r="26" ht="12.75">
      <c r="A26" s="46" t="s">
        <v>159</v>
      </c>
    </row>
    <row r="27" spans="1:13" s="128" customFormat="1" ht="12.75">
      <c r="A27" s="127" t="s">
        <v>61</v>
      </c>
      <c r="B27" s="51">
        <f>10^((B21-32.4-20*LOG10(B7))/22)</f>
        <v>0.48276898269418145</v>
      </c>
      <c r="C27" s="51">
        <f aca="true" t="shared" si="5" ref="C27:M27">10^((C21-32.4-20*LOG10(C7))/22)</f>
        <v>0.3915888060122234</v>
      </c>
      <c r="D27" s="51">
        <f t="shared" si="5"/>
        <v>0.31762975354863643</v>
      </c>
      <c r="E27" s="51">
        <f t="shared" si="5"/>
        <v>0.18821249434073847</v>
      </c>
      <c r="F27" s="51">
        <f t="shared" si="5"/>
        <v>0.043479527310327365</v>
      </c>
      <c r="G27" s="51">
        <f t="shared" si="5"/>
        <v>0.043479527310327365</v>
      </c>
      <c r="H27" s="51">
        <f t="shared" si="5"/>
        <v>0.1374943378881291</v>
      </c>
      <c r="I27" s="51">
        <f t="shared" si="5"/>
        <v>0.05951801662182846</v>
      </c>
      <c r="J27" s="51">
        <f t="shared" si="5"/>
        <v>0.003915888060122231</v>
      </c>
      <c r="K27" s="51">
        <f t="shared" si="5"/>
        <v>0.007337659273027995</v>
      </c>
      <c r="L27" s="51">
        <f t="shared" si="5"/>
        <v>0.007337659273027995</v>
      </c>
      <c r="M27" s="51">
        <f t="shared" si="5"/>
        <v>0.007337659273027995</v>
      </c>
    </row>
  </sheetData>
  <printOptions/>
  <pageMargins left="0.64" right="0.75" top="1" bottom="1" header="0.5" footer="0.5"/>
  <pageSetup horizontalDpi="600" verticalDpi="600" orientation="landscape" scale="80" r:id="rId1"/>
  <headerFooter alignWithMargins="0">
    <oddFooter>&amp;CAnnex B.  page &amp;P&amp;R22 March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1">
      <selection activeCell="M10" sqref="M10"/>
    </sheetView>
  </sheetViews>
  <sheetFormatPr defaultColWidth="9.140625" defaultRowHeight="12.75"/>
  <cols>
    <col min="1" max="1" width="9.7109375" style="0" customWidth="1"/>
    <col min="2" max="2" width="13.28125" style="0" customWidth="1"/>
    <col min="9" max="9" width="8.8515625" style="84" customWidth="1"/>
  </cols>
  <sheetData>
    <row r="1" ht="12.75">
      <c r="I1" s="84" t="s">
        <v>184</v>
      </c>
    </row>
    <row r="6" ht="12.75">
      <c r="E6" s="191" t="s">
        <v>205</v>
      </c>
    </row>
    <row r="9" ht="12.75">
      <c r="I9" s="86"/>
    </row>
    <row r="10" spans="2:8" ht="12.75">
      <c r="B10" s="92" t="s">
        <v>194</v>
      </c>
      <c r="C10" s="85" t="s">
        <v>45</v>
      </c>
      <c r="H10" s="190" t="s">
        <v>203</v>
      </c>
    </row>
    <row r="11" ht="12.75">
      <c r="H11" s="84"/>
    </row>
    <row r="12" spans="2:8" ht="12.75">
      <c r="B12" t="s">
        <v>195</v>
      </c>
      <c r="C12" t="s">
        <v>173</v>
      </c>
      <c r="H12" s="84">
        <v>5</v>
      </c>
    </row>
    <row r="13" ht="12.75">
      <c r="H13" s="84"/>
    </row>
    <row r="14" spans="2:8" ht="12.75">
      <c r="B14" t="s">
        <v>196</v>
      </c>
      <c r="C14" t="s">
        <v>183</v>
      </c>
      <c r="H14" s="84"/>
    </row>
    <row r="15" ht="12.75">
      <c r="H15" s="84"/>
    </row>
    <row r="16" spans="2:8" ht="12.75">
      <c r="B16" t="s">
        <v>197</v>
      </c>
      <c r="C16" t="s">
        <v>90</v>
      </c>
      <c r="H16" s="84">
        <v>6</v>
      </c>
    </row>
    <row r="17" ht="12.75">
      <c r="H17" s="84"/>
    </row>
    <row r="18" spans="2:8" ht="12.75">
      <c r="B18" t="s">
        <v>198</v>
      </c>
      <c r="C18" t="s">
        <v>174</v>
      </c>
      <c r="H18" s="84">
        <v>7</v>
      </c>
    </row>
    <row r="19" ht="12.75">
      <c r="H19" s="84"/>
    </row>
    <row r="20" spans="2:8" ht="12.75">
      <c r="B20" t="s">
        <v>199</v>
      </c>
      <c r="C20" t="s">
        <v>175</v>
      </c>
      <c r="H20" s="84">
        <v>8</v>
      </c>
    </row>
    <row r="21" ht="12.75">
      <c r="H21" s="84"/>
    </row>
    <row r="22" spans="2:8" ht="12.75">
      <c r="B22" t="s">
        <v>200</v>
      </c>
      <c r="C22" t="s">
        <v>182</v>
      </c>
      <c r="H22" s="84">
        <v>9</v>
      </c>
    </row>
    <row r="23" ht="12.75">
      <c r="H23" s="84"/>
    </row>
    <row r="24" spans="2:8" ht="12.75">
      <c r="B24" t="s">
        <v>201</v>
      </c>
      <c r="C24" t="s">
        <v>181</v>
      </c>
      <c r="H24" s="84">
        <v>10</v>
      </c>
    </row>
    <row r="25" ht="12.75">
      <c r="H25" s="84"/>
    </row>
    <row r="26" spans="2:8" ht="12.75">
      <c r="B26" t="s">
        <v>202</v>
      </c>
      <c r="C26" t="s">
        <v>180</v>
      </c>
      <c r="H26" s="84">
        <v>11</v>
      </c>
    </row>
  </sheetData>
  <printOptions/>
  <pageMargins left="0.75" right="0.75" top="0.78" bottom="0.82" header="0.5" footer="0.5"/>
  <pageSetup horizontalDpi="600" verticalDpi="600" orientation="portrait" r:id="rId1"/>
  <headerFooter alignWithMargins="0">
    <oddFooter>&amp;CAnnex B, page &amp;P&amp;R22 March 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workbookViewId="0" topLeftCell="A29">
      <selection activeCell="A10" sqref="A10"/>
    </sheetView>
  </sheetViews>
  <sheetFormatPr defaultColWidth="9.140625" defaultRowHeight="12.75"/>
  <cols>
    <col min="1" max="1" width="45.00390625" style="0" customWidth="1"/>
    <col min="2" max="10" width="8.7109375" style="0" customWidth="1"/>
    <col min="11" max="11" width="10.140625" style="0" customWidth="1"/>
    <col min="12" max="14" width="8.7109375" style="0" customWidth="1"/>
    <col min="15" max="15" width="10.7109375" style="0" customWidth="1"/>
    <col min="16" max="21" width="8.7109375" style="0" customWidth="1"/>
  </cols>
  <sheetData>
    <row r="1" spans="1:13" ht="18">
      <c r="A1" s="34" t="s">
        <v>186</v>
      </c>
      <c r="B1" s="9"/>
      <c r="C1" s="9"/>
      <c r="D1" s="35"/>
      <c r="E1" s="36"/>
      <c r="F1" s="36"/>
      <c r="G1" s="9"/>
      <c r="H1" s="9"/>
      <c r="I1" s="9"/>
      <c r="J1" s="9"/>
      <c r="K1" s="9"/>
      <c r="L1" s="18"/>
      <c r="M1" s="18"/>
    </row>
    <row r="2" spans="1:13" ht="18">
      <c r="A2" s="73"/>
      <c r="B2" s="42"/>
      <c r="C2" s="80" t="s">
        <v>101</v>
      </c>
      <c r="D2" s="35"/>
      <c r="E2" s="39"/>
      <c r="F2" s="67" t="s">
        <v>97</v>
      </c>
      <c r="G2" s="23"/>
      <c r="H2" s="103" t="s">
        <v>95</v>
      </c>
      <c r="I2" s="67"/>
      <c r="J2" s="9"/>
      <c r="K2" s="104" t="s">
        <v>96</v>
      </c>
      <c r="L2" s="36"/>
      <c r="M2" s="80" t="s">
        <v>113</v>
      </c>
    </row>
    <row r="3" spans="1:13" ht="15.75">
      <c r="A3" s="74" t="s">
        <v>0</v>
      </c>
      <c r="B3" s="82" t="s">
        <v>91</v>
      </c>
      <c r="C3" s="25" t="s">
        <v>92</v>
      </c>
      <c r="D3" s="25" t="s">
        <v>93</v>
      </c>
      <c r="E3" s="38" t="s">
        <v>94</v>
      </c>
      <c r="F3" s="25"/>
      <c r="G3" s="25"/>
      <c r="K3" s="25" t="s">
        <v>98</v>
      </c>
      <c r="L3" s="38" t="s">
        <v>99</v>
      </c>
      <c r="M3" s="110" t="s">
        <v>112</v>
      </c>
    </row>
    <row r="4" spans="1:13" ht="15.75">
      <c r="A4" s="74"/>
      <c r="B4" s="120" t="s">
        <v>137</v>
      </c>
      <c r="C4" s="120" t="s">
        <v>138</v>
      </c>
      <c r="D4" s="120" t="s">
        <v>139</v>
      </c>
      <c r="E4" s="120" t="s">
        <v>140</v>
      </c>
      <c r="F4" s="25"/>
      <c r="G4" s="25"/>
      <c r="H4" s="25"/>
      <c r="I4" s="25"/>
      <c r="J4" s="25"/>
      <c r="K4" s="25"/>
      <c r="L4" s="25"/>
      <c r="M4" s="25"/>
    </row>
    <row r="5" spans="1:13" ht="15.75">
      <c r="A5" s="75" t="s">
        <v>15</v>
      </c>
      <c r="B5" s="60" t="s">
        <v>102</v>
      </c>
      <c r="C5" s="60" t="s">
        <v>102</v>
      </c>
      <c r="D5" s="60" t="s">
        <v>102</v>
      </c>
      <c r="E5" s="60" t="s">
        <v>102</v>
      </c>
      <c r="F5" s="60" t="s">
        <v>103</v>
      </c>
      <c r="G5" s="60" t="s">
        <v>103</v>
      </c>
      <c r="H5" s="60" t="s">
        <v>103</v>
      </c>
      <c r="I5" s="60" t="s">
        <v>103</v>
      </c>
      <c r="J5" s="60" t="s">
        <v>103</v>
      </c>
      <c r="K5" s="60" t="s">
        <v>103</v>
      </c>
      <c r="L5" s="60" t="s">
        <v>105</v>
      </c>
      <c r="M5" s="60" t="s">
        <v>103</v>
      </c>
    </row>
    <row r="6" spans="1:13" ht="15">
      <c r="A6" s="76" t="s">
        <v>43</v>
      </c>
      <c r="B6" s="61">
        <v>26</v>
      </c>
      <c r="C6" s="61">
        <v>26</v>
      </c>
      <c r="D6" s="61">
        <v>26</v>
      </c>
      <c r="E6" s="61">
        <v>26</v>
      </c>
      <c r="F6" s="61">
        <v>-3</v>
      </c>
      <c r="G6" s="61">
        <v>-3</v>
      </c>
      <c r="H6" s="61">
        <v>14</v>
      </c>
      <c r="I6" s="61">
        <v>2.5</v>
      </c>
      <c r="J6" s="61">
        <v>-20</v>
      </c>
      <c r="K6" s="61">
        <v>-20</v>
      </c>
      <c r="L6" s="61">
        <v>-3</v>
      </c>
      <c r="M6" s="61">
        <v>-20</v>
      </c>
    </row>
    <row r="7" spans="1:13" s="100" customFormat="1" ht="15">
      <c r="A7" s="98" t="s">
        <v>38</v>
      </c>
      <c r="B7" s="99">
        <v>0.95</v>
      </c>
      <c r="C7" s="99">
        <v>0.95</v>
      </c>
      <c r="D7" s="99">
        <v>0.95</v>
      </c>
      <c r="E7" s="99">
        <v>0.95</v>
      </c>
      <c r="F7" s="99">
        <v>0.01</v>
      </c>
      <c r="G7" s="99">
        <v>0.01</v>
      </c>
      <c r="H7" s="101">
        <v>0.0003</v>
      </c>
      <c r="I7" s="101">
        <v>0.0003</v>
      </c>
      <c r="J7" s="101">
        <v>0.0003</v>
      </c>
      <c r="K7" s="99">
        <v>1</v>
      </c>
      <c r="L7" s="99">
        <v>1</v>
      </c>
      <c r="M7" s="99">
        <v>0.01</v>
      </c>
    </row>
    <row r="8" spans="1:13" ht="15">
      <c r="A8" s="76" t="s">
        <v>215</v>
      </c>
      <c r="B8" s="61">
        <v>10</v>
      </c>
      <c r="C8" s="61">
        <v>10</v>
      </c>
      <c r="D8" s="61">
        <v>10</v>
      </c>
      <c r="E8" s="61">
        <v>10</v>
      </c>
      <c r="F8" s="61">
        <v>10</v>
      </c>
      <c r="G8" s="61">
        <v>10</v>
      </c>
      <c r="H8" s="61">
        <v>10</v>
      </c>
      <c r="I8" s="61">
        <v>10</v>
      </c>
      <c r="J8" s="61">
        <v>10</v>
      </c>
      <c r="K8" s="61">
        <v>10</v>
      </c>
      <c r="L8" s="61">
        <v>10</v>
      </c>
      <c r="M8" s="61">
        <v>10</v>
      </c>
    </row>
    <row r="9" spans="1:13" ht="15">
      <c r="A9" s="76" t="s">
        <v>39</v>
      </c>
      <c r="B9" s="61">
        <v>169</v>
      </c>
      <c r="C9" s="61">
        <v>169</v>
      </c>
      <c r="D9" s="61">
        <v>169</v>
      </c>
      <c r="E9" s="61">
        <v>169</v>
      </c>
      <c r="F9" s="61">
        <v>169</v>
      </c>
      <c r="G9" s="61">
        <v>169</v>
      </c>
      <c r="H9" s="61">
        <v>169</v>
      </c>
      <c r="I9" s="61">
        <v>169</v>
      </c>
      <c r="J9" s="61">
        <v>169</v>
      </c>
      <c r="K9" s="61">
        <v>169</v>
      </c>
      <c r="L9" s="61">
        <v>169</v>
      </c>
      <c r="M9" s="61">
        <v>169</v>
      </c>
    </row>
    <row r="10" spans="1:13" ht="15">
      <c r="A10" s="76" t="s">
        <v>216</v>
      </c>
      <c r="B10" s="61">
        <v>2</v>
      </c>
      <c r="C10" s="61">
        <v>2</v>
      </c>
      <c r="D10" s="61">
        <v>2</v>
      </c>
      <c r="E10" s="61">
        <v>2</v>
      </c>
      <c r="F10" s="61">
        <v>2</v>
      </c>
      <c r="G10" s="61">
        <v>2</v>
      </c>
      <c r="H10" s="61">
        <v>2</v>
      </c>
      <c r="I10" s="61">
        <v>2</v>
      </c>
      <c r="J10" s="61">
        <v>2</v>
      </c>
      <c r="K10" s="61">
        <v>2</v>
      </c>
      <c r="L10" s="61">
        <v>2</v>
      </c>
      <c r="M10" s="61">
        <v>2</v>
      </c>
    </row>
    <row r="11" spans="1:13" ht="15">
      <c r="A11" s="76" t="s">
        <v>40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spans="1:13" ht="15">
      <c r="A12" s="77" t="s">
        <v>44</v>
      </c>
      <c r="B12" s="61">
        <v>360</v>
      </c>
      <c r="C12" s="61">
        <v>360</v>
      </c>
      <c r="D12" s="61">
        <v>360</v>
      </c>
      <c r="E12" s="61">
        <v>360</v>
      </c>
      <c r="F12" s="61">
        <v>360</v>
      </c>
      <c r="G12" s="61">
        <v>360</v>
      </c>
      <c r="H12" s="61">
        <v>360</v>
      </c>
      <c r="I12" s="61">
        <v>360</v>
      </c>
      <c r="J12" s="61">
        <v>360</v>
      </c>
      <c r="K12" s="61">
        <v>360</v>
      </c>
      <c r="L12" s="61">
        <v>360</v>
      </c>
      <c r="M12" s="61">
        <v>360</v>
      </c>
    </row>
    <row r="13" spans="1:13" ht="15">
      <c r="A13" s="77" t="s">
        <v>212</v>
      </c>
      <c r="B13" s="61">
        <v>3</v>
      </c>
      <c r="C13" s="61">
        <v>3</v>
      </c>
      <c r="D13" s="61">
        <v>3</v>
      </c>
      <c r="E13" s="61">
        <v>3</v>
      </c>
      <c r="F13" s="61">
        <v>3</v>
      </c>
      <c r="G13" s="61">
        <v>3</v>
      </c>
      <c r="H13" s="61">
        <v>3</v>
      </c>
      <c r="I13" s="61">
        <v>3</v>
      </c>
      <c r="J13" s="61">
        <v>0</v>
      </c>
      <c r="K13" s="61">
        <v>0</v>
      </c>
      <c r="L13" s="61">
        <v>0</v>
      </c>
      <c r="M13" s="61">
        <v>0</v>
      </c>
    </row>
    <row r="14" spans="1:13" ht="15">
      <c r="A14" s="76" t="s">
        <v>49</v>
      </c>
      <c r="B14" s="61">
        <v>2</v>
      </c>
      <c r="C14" s="61">
        <v>2</v>
      </c>
      <c r="D14" s="61">
        <v>2</v>
      </c>
      <c r="E14" s="61">
        <v>2</v>
      </c>
      <c r="F14" s="61">
        <v>2</v>
      </c>
      <c r="G14" s="61">
        <v>2</v>
      </c>
      <c r="H14" s="61">
        <v>2</v>
      </c>
      <c r="I14" s="61">
        <v>2</v>
      </c>
      <c r="J14" s="61">
        <v>2</v>
      </c>
      <c r="K14" s="61">
        <v>2</v>
      </c>
      <c r="L14" s="61">
        <v>2</v>
      </c>
      <c r="M14" s="61">
        <v>2</v>
      </c>
    </row>
    <row r="15" spans="1:13" ht="15">
      <c r="A15" s="76" t="s">
        <v>50</v>
      </c>
      <c r="B15" s="62">
        <v>360</v>
      </c>
      <c r="C15" s="62">
        <v>360</v>
      </c>
      <c r="D15" s="62">
        <v>360</v>
      </c>
      <c r="E15" s="62">
        <v>360</v>
      </c>
      <c r="F15" s="62">
        <v>360</v>
      </c>
      <c r="G15" s="62">
        <v>360</v>
      </c>
      <c r="H15" s="62">
        <v>360</v>
      </c>
      <c r="I15" s="62">
        <v>360</v>
      </c>
      <c r="J15" s="62">
        <v>360</v>
      </c>
      <c r="K15" s="62">
        <v>360</v>
      </c>
      <c r="L15" s="62">
        <v>360</v>
      </c>
      <c r="M15" s="62">
        <v>360</v>
      </c>
    </row>
    <row r="16" spans="1:13" ht="15">
      <c r="A16" s="76" t="s">
        <v>51</v>
      </c>
      <c r="B16" s="63">
        <v>10</v>
      </c>
      <c r="C16" s="63">
        <v>10</v>
      </c>
      <c r="D16" s="63">
        <v>10</v>
      </c>
      <c r="E16" s="63">
        <v>10</v>
      </c>
      <c r="F16" s="63">
        <v>10</v>
      </c>
      <c r="G16" s="63">
        <v>10</v>
      </c>
      <c r="H16" s="63">
        <v>10</v>
      </c>
      <c r="I16" s="63">
        <v>10</v>
      </c>
      <c r="J16" s="63">
        <v>10</v>
      </c>
      <c r="K16" s="63">
        <v>10</v>
      </c>
      <c r="L16" s="63">
        <v>10</v>
      </c>
      <c r="M16" s="63">
        <v>10</v>
      </c>
    </row>
    <row r="17" spans="1:13" ht="15">
      <c r="A17" s="76" t="s">
        <v>107</v>
      </c>
      <c r="B17" s="63">
        <v>5</v>
      </c>
      <c r="C17" s="63">
        <v>5</v>
      </c>
      <c r="D17" s="63">
        <v>5</v>
      </c>
      <c r="E17" s="63">
        <v>5</v>
      </c>
      <c r="F17" s="63">
        <v>5</v>
      </c>
      <c r="G17" s="63">
        <v>5</v>
      </c>
      <c r="H17" s="63">
        <v>5</v>
      </c>
      <c r="I17" s="63">
        <v>5</v>
      </c>
      <c r="J17" s="63">
        <v>5</v>
      </c>
      <c r="K17" s="63">
        <v>5</v>
      </c>
      <c r="L17" s="63">
        <v>5</v>
      </c>
      <c r="M17" s="63">
        <v>5</v>
      </c>
    </row>
    <row r="18" spans="1:13" ht="15">
      <c r="A18" s="76" t="s">
        <v>52</v>
      </c>
      <c r="B18" s="63">
        <v>3</v>
      </c>
      <c r="C18" s="63">
        <v>3</v>
      </c>
      <c r="D18" s="63">
        <v>3</v>
      </c>
      <c r="E18" s="63">
        <v>3</v>
      </c>
      <c r="F18" s="63">
        <v>3</v>
      </c>
      <c r="G18" s="63">
        <v>3</v>
      </c>
      <c r="H18" s="63">
        <v>3</v>
      </c>
      <c r="I18" s="63">
        <v>3</v>
      </c>
      <c r="J18" s="63">
        <v>3</v>
      </c>
      <c r="K18" s="63">
        <v>10</v>
      </c>
      <c r="L18" s="63">
        <v>10</v>
      </c>
      <c r="M18" s="63">
        <v>3</v>
      </c>
    </row>
    <row r="19" spans="1:13" ht="15.75">
      <c r="A19" s="76" t="s">
        <v>85</v>
      </c>
      <c r="B19" s="61">
        <v>15</v>
      </c>
      <c r="C19" s="61">
        <v>15</v>
      </c>
      <c r="D19" s="61">
        <v>15</v>
      </c>
      <c r="E19" s="61">
        <v>15</v>
      </c>
      <c r="F19" s="61">
        <v>7.5</v>
      </c>
      <c r="G19" s="61">
        <v>7.5</v>
      </c>
      <c r="H19" s="61">
        <v>7.5</v>
      </c>
      <c r="I19" s="61">
        <v>0.016</v>
      </c>
      <c r="J19" s="61">
        <v>0.016</v>
      </c>
      <c r="K19" s="61">
        <v>35</v>
      </c>
      <c r="L19" s="61">
        <v>50</v>
      </c>
      <c r="M19" s="61">
        <v>7.5</v>
      </c>
    </row>
    <row r="20" spans="1:13" ht="15.75">
      <c r="A20" s="76" t="s">
        <v>86</v>
      </c>
      <c r="B20" s="61">
        <v>15</v>
      </c>
      <c r="C20" s="61">
        <v>15</v>
      </c>
      <c r="D20" s="61">
        <v>15</v>
      </c>
      <c r="E20" s="61">
        <v>15</v>
      </c>
      <c r="F20" s="61">
        <v>7.5</v>
      </c>
      <c r="G20" s="61">
        <v>7.5</v>
      </c>
      <c r="H20" s="61">
        <v>0.016</v>
      </c>
      <c r="I20" s="61">
        <v>0.016</v>
      </c>
      <c r="J20" s="61">
        <v>0.016</v>
      </c>
      <c r="K20" s="61">
        <v>35</v>
      </c>
      <c r="L20" s="61">
        <v>50</v>
      </c>
      <c r="M20" s="61">
        <v>7.5</v>
      </c>
    </row>
    <row r="21" spans="1:13" ht="15">
      <c r="A21" s="76" t="s">
        <v>41</v>
      </c>
      <c r="B21" s="61">
        <v>1.5</v>
      </c>
      <c r="C21" s="61">
        <v>1.5</v>
      </c>
      <c r="D21" s="61">
        <v>1.5</v>
      </c>
      <c r="E21" s="61">
        <v>1.5</v>
      </c>
      <c r="F21" s="61">
        <v>1.5</v>
      </c>
      <c r="G21" s="61">
        <v>1.5</v>
      </c>
      <c r="H21" s="61">
        <v>1.5</v>
      </c>
      <c r="I21" s="61">
        <v>1.5</v>
      </c>
      <c r="J21" s="61">
        <v>1.5</v>
      </c>
      <c r="K21" s="61">
        <v>1.5</v>
      </c>
      <c r="L21" s="61">
        <v>4</v>
      </c>
      <c r="M21" s="61">
        <v>1.5</v>
      </c>
    </row>
    <row r="22" spans="1:13" ht="15">
      <c r="A22" s="76" t="s">
        <v>42</v>
      </c>
      <c r="B22" s="61">
        <v>30</v>
      </c>
      <c r="C22" s="61">
        <v>30</v>
      </c>
      <c r="D22" s="61">
        <v>30</v>
      </c>
      <c r="E22" s="61">
        <v>30</v>
      </c>
      <c r="F22" s="61">
        <v>5</v>
      </c>
      <c r="G22" s="61">
        <v>5</v>
      </c>
      <c r="H22" s="61">
        <v>30</v>
      </c>
      <c r="I22" s="61">
        <v>30</v>
      </c>
      <c r="J22" s="61">
        <v>30</v>
      </c>
      <c r="K22" s="61">
        <v>1.5</v>
      </c>
      <c r="L22" s="61">
        <v>1.5</v>
      </c>
      <c r="M22" s="61">
        <v>1.5</v>
      </c>
    </row>
    <row r="23" spans="1:13" ht="15">
      <c r="A23" s="78" t="s">
        <v>67</v>
      </c>
      <c r="B23" s="61">
        <v>70</v>
      </c>
      <c r="C23" s="61">
        <v>92</v>
      </c>
      <c r="D23" s="61">
        <v>102</v>
      </c>
      <c r="E23" s="61">
        <v>112</v>
      </c>
      <c r="F23" s="61">
        <v>64</v>
      </c>
      <c r="G23" s="61">
        <v>64</v>
      </c>
      <c r="H23" s="61">
        <v>81</v>
      </c>
      <c r="I23" s="61">
        <v>72</v>
      </c>
      <c r="J23" s="61">
        <v>60</v>
      </c>
      <c r="K23" s="61">
        <v>60</v>
      </c>
      <c r="L23" s="61">
        <v>64</v>
      </c>
      <c r="M23" s="61">
        <v>60</v>
      </c>
    </row>
    <row r="24" spans="1:13" ht="15">
      <c r="A24" s="78" t="s">
        <v>68</v>
      </c>
      <c r="B24" s="61">
        <v>70</v>
      </c>
      <c r="C24" s="61">
        <v>92</v>
      </c>
      <c r="D24" s="61">
        <v>102</v>
      </c>
      <c r="E24" s="61">
        <v>112</v>
      </c>
      <c r="F24" s="61">
        <v>0</v>
      </c>
      <c r="G24" s="61">
        <v>0</v>
      </c>
      <c r="H24" s="61">
        <v>81</v>
      </c>
      <c r="I24" s="61">
        <v>72</v>
      </c>
      <c r="J24" s="61">
        <v>60</v>
      </c>
      <c r="K24" s="61">
        <v>0</v>
      </c>
      <c r="L24" s="61">
        <v>0</v>
      </c>
      <c r="M24" s="61">
        <v>60</v>
      </c>
    </row>
    <row r="25" spans="1:13" ht="15">
      <c r="A25" s="78" t="s">
        <v>76</v>
      </c>
      <c r="B25" s="61">
        <v>70</v>
      </c>
      <c r="C25" s="61">
        <v>92</v>
      </c>
      <c r="D25" s="61">
        <v>102</v>
      </c>
      <c r="E25" s="61">
        <v>112</v>
      </c>
      <c r="F25" s="61">
        <v>64</v>
      </c>
      <c r="G25" s="61">
        <v>64</v>
      </c>
      <c r="H25" s="61">
        <v>0</v>
      </c>
      <c r="I25" s="61">
        <v>0</v>
      </c>
      <c r="J25" s="61">
        <v>0</v>
      </c>
      <c r="K25" s="61">
        <v>60</v>
      </c>
      <c r="L25" s="61">
        <v>64</v>
      </c>
      <c r="M25" s="61">
        <v>60</v>
      </c>
    </row>
    <row r="26" spans="1:13" ht="15">
      <c r="A26" s="78" t="s">
        <v>69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</row>
    <row r="27" spans="1:13" s="97" customFormat="1" ht="15.75">
      <c r="A27" s="78" t="s">
        <v>83</v>
      </c>
      <c r="B27" s="105">
        <v>0.025</v>
      </c>
      <c r="C27" s="105">
        <v>0.025</v>
      </c>
      <c r="D27" s="105">
        <v>0.025</v>
      </c>
      <c r="E27" s="105">
        <v>0.025</v>
      </c>
      <c r="F27" s="105">
        <v>0.0125</v>
      </c>
      <c r="G27" s="105">
        <v>0.0125</v>
      </c>
      <c r="H27" s="105">
        <v>0.025</v>
      </c>
      <c r="I27" s="105">
        <v>0.025</v>
      </c>
      <c r="J27" s="105">
        <v>0.0125</v>
      </c>
      <c r="K27" s="105">
        <v>0.0125</v>
      </c>
      <c r="L27" s="105">
        <v>0.0125</v>
      </c>
      <c r="M27" s="105">
        <v>0.0125</v>
      </c>
    </row>
    <row r="28" spans="1:13" s="97" customFormat="1" ht="15.75">
      <c r="A28" s="78" t="s">
        <v>82</v>
      </c>
      <c r="B28" s="105">
        <v>0.025</v>
      </c>
      <c r="C28" s="105">
        <v>0.025</v>
      </c>
      <c r="D28" s="105">
        <v>0.025</v>
      </c>
      <c r="E28" s="105">
        <v>0.025</v>
      </c>
      <c r="F28" s="105">
        <v>0.0125</v>
      </c>
      <c r="G28" s="105">
        <v>0.0125</v>
      </c>
      <c r="H28" s="105">
        <v>0.025</v>
      </c>
      <c r="I28" s="105">
        <v>0.025</v>
      </c>
      <c r="J28" s="105">
        <v>0.0125</v>
      </c>
      <c r="K28" s="105">
        <v>0.0125</v>
      </c>
      <c r="L28" s="105">
        <v>0.0125</v>
      </c>
      <c r="M28" s="105">
        <v>0.0125</v>
      </c>
    </row>
    <row r="29" spans="1:13" ht="15.75">
      <c r="A29" s="78" t="s">
        <v>84</v>
      </c>
      <c r="B29" s="105">
        <v>0.025</v>
      </c>
      <c r="C29" s="105">
        <v>0.025</v>
      </c>
      <c r="D29" s="105">
        <v>0.025</v>
      </c>
      <c r="E29" s="105">
        <v>0.025</v>
      </c>
      <c r="F29" s="105">
        <v>0.0125</v>
      </c>
      <c r="G29" s="105">
        <v>0.0125</v>
      </c>
      <c r="H29" s="105">
        <v>0.025</v>
      </c>
      <c r="I29" s="105">
        <v>0.025</v>
      </c>
      <c r="J29" s="105">
        <v>0.0125</v>
      </c>
      <c r="K29" s="105">
        <v>0.0125</v>
      </c>
      <c r="L29" s="105">
        <v>0.0125</v>
      </c>
      <c r="M29" s="105">
        <v>0.0125</v>
      </c>
    </row>
    <row r="30" spans="1:13" ht="15">
      <c r="A30" s="78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5">
      <c r="A31" s="78" t="s">
        <v>77</v>
      </c>
      <c r="B31" s="63">
        <v>2.16</v>
      </c>
      <c r="C31" s="63">
        <v>2.16</v>
      </c>
      <c r="D31" s="63">
        <v>2.16</v>
      </c>
      <c r="E31" s="63">
        <v>2.16</v>
      </c>
      <c r="F31" s="63">
        <v>2.16</v>
      </c>
      <c r="G31" s="63">
        <v>2.16</v>
      </c>
      <c r="H31" s="63">
        <v>2.16</v>
      </c>
      <c r="I31" s="63">
        <v>2.16</v>
      </c>
      <c r="J31" s="63">
        <v>2.16</v>
      </c>
      <c r="K31" s="63">
        <v>2.16</v>
      </c>
      <c r="L31" s="63">
        <v>2.16</v>
      </c>
      <c r="M31" s="63">
        <v>2.16</v>
      </c>
    </row>
    <row r="32" spans="1:13" ht="15">
      <c r="A32" s="78" t="s">
        <v>81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78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78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5.75">
      <c r="A35" s="75" t="s">
        <v>78</v>
      </c>
      <c r="B35" s="60"/>
      <c r="C35" s="65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15">
      <c r="A36" s="79" t="s">
        <v>70</v>
      </c>
      <c r="B36" s="64">
        <f>B6+B10+30-B31</f>
        <v>55.84</v>
      </c>
      <c r="C36" s="64">
        <f>C6+C10+30-C31</f>
        <v>55.84</v>
      </c>
      <c r="D36" s="64">
        <f aca="true" t="shared" si="0" ref="D36:M36">D6+D10+30-D31</f>
        <v>55.84</v>
      </c>
      <c r="E36" s="64">
        <f t="shared" si="0"/>
        <v>55.84</v>
      </c>
      <c r="F36" s="64">
        <f t="shared" si="0"/>
        <v>26.84</v>
      </c>
      <c r="G36" s="64">
        <f t="shared" si="0"/>
        <v>26.84</v>
      </c>
      <c r="H36" s="64">
        <f t="shared" si="0"/>
        <v>43.84</v>
      </c>
      <c r="I36" s="64">
        <f t="shared" si="0"/>
        <v>32.34</v>
      </c>
      <c r="J36" s="64">
        <f t="shared" si="0"/>
        <v>9.84</v>
      </c>
      <c r="K36" s="64">
        <f t="shared" si="0"/>
        <v>9.84</v>
      </c>
      <c r="L36" s="64">
        <f t="shared" si="0"/>
        <v>26.84</v>
      </c>
      <c r="M36" s="64">
        <f t="shared" si="0"/>
        <v>9.84</v>
      </c>
    </row>
    <row r="37" spans="1:13" ht="15">
      <c r="A37" s="5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5">
      <c r="A38" s="66" t="s">
        <v>71</v>
      </c>
      <c r="B38" s="81">
        <f>10^(B36/10)</f>
        <v>383707.2454922798</v>
      </c>
      <c r="C38" s="81">
        <f aca="true" t="shared" si="1" ref="C38:M38">10^(C36/10)</f>
        <v>383707.2454922798</v>
      </c>
      <c r="D38" s="81">
        <f t="shared" si="1"/>
        <v>383707.2454922798</v>
      </c>
      <c r="E38" s="81">
        <f t="shared" si="1"/>
        <v>383707.2454922798</v>
      </c>
      <c r="F38" s="81">
        <f t="shared" si="1"/>
        <v>483.05880203977324</v>
      </c>
      <c r="G38" s="81">
        <f t="shared" si="1"/>
        <v>483.05880203977324</v>
      </c>
      <c r="H38" s="81">
        <f t="shared" si="1"/>
        <v>24210.290467361825</v>
      </c>
      <c r="I38" s="81">
        <f t="shared" si="1"/>
        <v>1713.9573075084274</v>
      </c>
      <c r="J38" s="81">
        <f t="shared" si="1"/>
        <v>9.638290236239706</v>
      </c>
      <c r="K38" s="81">
        <f t="shared" si="1"/>
        <v>9.638290236239706</v>
      </c>
      <c r="L38" s="81">
        <f t="shared" si="1"/>
        <v>483.05880203977324</v>
      </c>
      <c r="M38" s="81">
        <f t="shared" si="1"/>
        <v>9.638290236239706</v>
      </c>
    </row>
    <row r="39" spans="1:13" ht="15">
      <c r="A39" s="66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2:13" s="92" customFormat="1" ht="18" customHeight="1"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</row>
    <row r="41" spans="1:13" ht="15">
      <c r="A41" s="66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15">
      <c r="A42" s="66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15">
      <c r="A43" s="66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1:13" ht="15">
      <c r="A44" s="66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15">
      <c r="A45" s="66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ht="15">
      <c r="A46" s="66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1:13" ht="15">
      <c r="A47" s="66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7" ht="18">
      <c r="A48" s="34" t="s">
        <v>187</v>
      </c>
      <c r="B48" s="9"/>
      <c r="C48" s="9"/>
      <c r="D48" s="35"/>
      <c r="E48" s="36"/>
      <c r="F48" s="36"/>
      <c r="G48" s="9"/>
    </row>
    <row r="49" spans="2:13" ht="15.75">
      <c r="B49" s="42"/>
      <c r="C49" s="80" t="s">
        <v>101</v>
      </c>
      <c r="D49" s="35"/>
      <c r="E49" s="39"/>
      <c r="F49" s="67" t="s">
        <v>97</v>
      </c>
      <c r="G49" s="23"/>
      <c r="H49" s="103" t="s">
        <v>95</v>
      </c>
      <c r="I49" s="67"/>
      <c r="J49" s="9"/>
      <c r="K49" s="104" t="s">
        <v>96</v>
      </c>
      <c r="L49" s="36"/>
      <c r="M49" s="67" t="s">
        <v>100</v>
      </c>
    </row>
    <row r="50" spans="1:13" ht="15.75">
      <c r="A50" s="47" t="s">
        <v>53</v>
      </c>
      <c r="B50" s="82" t="s">
        <v>91</v>
      </c>
      <c r="C50" s="25" t="s">
        <v>92</v>
      </c>
      <c r="D50" s="25" t="s">
        <v>93</v>
      </c>
      <c r="E50" s="38" t="s">
        <v>94</v>
      </c>
      <c r="F50" s="25"/>
      <c r="G50" s="25"/>
      <c r="H50" s="38"/>
      <c r="I50" s="25"/>
      <c r="J50" s="25"/>
      <c r="K50" s="25" t="s">
        <v>98</v>
      </c>
      <c r="L50" s="38" t="s">
        <v>99</v>
      </c>
      <c r="M50" s="25"/>
    </row>
    <row r="51" spans="1:13" ht="15.75">
      <c r="A51" s="47"/>
      <c r="B51" s="120" t="s">
        <v>137</v>
      </c>
      <c r="C51" s="120" t="s">
        <v>138</v>
      </c>
      <c r="D51" s="120" t="s">
        <v>139</v>
      </c>
      <c r="E51" s="120" t="s">
        <v>140</v>
      </c>
      <c r="F51" s="111"/>
      <c r="G51" s="111"/>
      <c r="H51" s="111"/>
      <c r="I51" s="111"/>
      <c r="J51" s="111"/>
      <c r="K51" s="111"/>
      <c r="L51" s="111"/>
      <c r="M51" s="111"/>
    </row>
    <row r="53" spans="1:13" ht="15">
      <c r="A53" t="s">
        <v>54</v>
      </c>
      <c r="B53" s="88">
        <f>B20</f>
        <v>15</v>
      </c>
      <c r="C53" s="88">
        <f aca="true" t="shared" si="2" ref="C53:M53">C20</f>
        <v>15</v>
      </c>
      <c r="D53" s="88">
        <f t="shared" si="2"/>
        <v>15</v>
      </c>
      <c r="E53" s="88">
        <f t="shared" si="2"/>
        <v>15</v>
      </c>
      <c r="F53" s="88">
        <f t="shared" si="2"/>
        <v>7.5</v>
      </c>
      <c r="G53" s="88">
        <f t="shared" si="2"/>
        <v>7.5</v>
      </c>
      <c r="H53" s="88">
        <f t="shared" si="2"/>
        <v>0.016</v>
      </c>
      <c r="I53" s="88">
        <f t="shared" si="2"/>
        <v>0.016</v>
      </c>
      <c r="J53" s="88">
        <f t="shared" si="2"/>
        <v>0.016</v>
      </c>
      <c r="K53" s="88">
        <f t="shared" si="2"/>
        <v>35</v>
      </c>
      <c r="L53" s="88">
        <f t="shared" si="2"/>
        <v>50</v>
      </c>
      <c r="M53" s="88">
        <f t="shared" si="2"/>
        <v>7.5</v>
      </c>
    </row>
    <row r="54" spans="1:13" ht="15">
      <c r="A54" t="s">
        <v>55</v>
      </c>
      <c r="B54" s="96">
        <f>B16</f>
        <v>10</v>
      </c>
      <c r="C54" s="96">
        <f aca="true" t="shared" si="3" ref="C54:M54">C16</f>
        <v>10</v>
      </c>
      <c r="D54" s="96">
        <f t="shared" si="3"/>
        <v>10</v>
      </c>
      <c r="E54" s="96">
        <f t="shared" si="3"/>
        <v>10</v>
      </c>
      <c r="F54" s="96">
        <f t="shared" si="3"/>
        <v>10</v>
      </c>
      <c r="G54" s="96">
        <f t="shared" si="3"/>
        <v>10</v>
      </c>
      <c r="H54" s="96">
        <f t="shared" si="3"/>
        <v>10</v>
      </c>
      <c r="I54" s="96">
        <f t="shared" si="3"/>
        <v>10</v>
      </c>
      <c r="J54" s="96">
        <f t="shared" si="3"/>
        <v>10</v>
      </c>
      <c r="K54" s="96">
        <f t="shared" si="3"/>
        <v>10</v>
      </c>
      <c r="L54" s="96">
        <f t="shared" si="3"/>
        <v>10</v>
      </c>
      <c r="M54" s="96">
        <f t="shared" si="3"/>
        <v>10</v>
      </c>
    </row>
    <row r="55" spans="1:13" ht="15">
      <c r="A55" t="s">
        <v>72</v>
      </c>
      <c r="B55" s="88">
        <v>50</v>
      </c>
      <c r="C55" s="88">
        <v>50</v>
      </c>
      <c r="D55" s="88">
        <v>50</v>
      </c>
      <c r="E55" s="88">
        <v>85</v>
      </c>
      <c r="F55" s="88">
        <v>70</v>
      </c>
      <c r="G55" s="88">
        <v>70</v>
      </c>
      <c r="H55" s="88">
        <v>70</v>
      </c>
      <c r="I55" s="88">
        <v>70</v>
      </c>
      <c r="J55" s="88">
        <v>70</v>
      </c>
      <c r="K55" s="88">
        <v>70</v>
      </c>
      <c r="L55" s="88">
        <v>70</v>
      </c>
      <c r="M55" s="88">
        <v>70</v>
      </c>
    </row>
    <row r="56" spans="1:13" ht="15">
      <c r="A56" t="s">
        <v>56</v>
      </c>
      <c r="B56" s="88">
        <v>-115</v>
      </c>
      <c r="C56" s="88">
        <v>-115</v>
      </c>
      <c r="D56" s="88">
        <v>-115</v>
      </c>
      <c r="E56" s="88">
        <v>-115</v>
      </c>
      <c r="F56" s="88">
        <v>-115</v>
      </c>
      <c r="G56" s="88">
        <v>-115</v>
      </c>
      <c r="H56" s="88">
        <v>-112</v>
      </c>
      <c r="I56" s="88">
        <v>-139</v>
      </c>
      <c r="J56" s="88">
        <v>-139</v>
      </c>
      <c r="K56" s="88">
        <v>-108</v>
      </c>
      <c r="L56" s="88">
        <v>-102</v>
      </c>
      <c r="M56" s="88">
        <v>-115</v>
      </c>
    </row>
    <row r="57" spans="1:13" ht="15">
      <c r="A57" t="s">
        <v>57</v>
      </c>
      <c r="B57" s="88">
        <v>-20</v>
      </c>
      <c r="C57" s="88">
        <v>-20</v>
      </c>
      <c r="D57" s="88">
        <v>-20</v>
      </c>
      <c r="E57" s="88">
        <v>-20</v>
      </c>
      <c r="F57" s="88">
        <v>-20</v>
      </c>
      <c r="G57" s="88">
        <v>-20</v>
      </c>
      <c r="H57" s="88">
        <v>-20</v>
      </c>
      <c r="I57" s="88">
        <v>-20</v>
      </c>
      <c r="J57" s="88">
        <v>-20</v>
      </c>
      <c r="K57" s="88">
        <v>-20</v>
      </c>
      <c r="L57" s="88">
        <v>-20</v>
      </c>
      <c r="M57" s="88">
        <v>-20</v>
      </c>
    </row>
    <row r="58" spans="1:13" ht="15">
      <c r="A58" t="s">
        <v>58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</row>
    <row r="59" spans="1:13" ht="15">
      <c r="A59" t="s">
        <v>117</v>
      </c>
      <c r="B59" s="88">
        <v>8</v>
      </c>
      <c r="C59" s="88">
        <v>8</v>
      </c>
      <c r="D59" s="88">
        <v>8</v>
      </c>
      <c r="E59" s="88">
        <v>8</v>
      </c>
      <c r="F59" s="88">
        <v>8</v>
      </c>
      <c r="G59" s="88">
        <v>8</v>
      </c>
      <c r="H59" s="88">
        <v>8</v>
      </c>
      <c r="I59" s="88">
        <v>8</v>
      </c>
      <c r="J59" s="88">
        <v>8</v>
      </c>
      <c r="K59" s="88">
        <v>8</v>
      </c>
      <c r="L59" s="88">
        <v>8</v>
      </c>
      <c r="M59" s="88">
        <v>8</v>
      </c>
    </row>
    <row r="60" spans="1:13" ht="15">
      <c r="A60" s="90" t="s">
        <v>119</v>
      </c>
      <c r="B60" s="88">
        <v>6</v>
      </c>
      <c r="C60" s="88">
        <v>6</v>
      </c>
      <c r="D60" s="88">
        <v>6</v>
      </c>
      <c r="E60" s="88">
        <v>6</v>
      </c>
      <c r="F60" s="88">
        <v>0</v>
      </c>
      <c r="G60" s="88">
        <v>0</v>
      </c>
      <c r="H60" s="88">
        <v>6</v>
      </c>
      <c r="I60" s="88">
        <v>6</v>
      </c>
      <c r="J60" s="88">
        <v>6</v>
      </c>
      <c r="K60" s="88">
        <v>0</v>
      </c>
      <c r="L60" s="88">
        <v>0</v>
      </c>
      <c r="M60" s="88">
        <v>0</v>
      </c>
    </row>
    <row r="61" spans="2:5" ht="15">
      <c r="B61" s="88"/>
      <c r="C61" s="88"/>
      <c r="D61" s="88"/>
      <c r="E61" s="88"/>
    </row>
    <row r="62" spans="1:5" ht="15.75">
      <c r="A62" s="47" t="s">
        <v>120</v>
      </c>
      <c r="B62" s="88"/>
      <c r="C62" s="88"/>
      <c r="D62" s="88"/>
      <c r="E62" s="88"/>
    </row>
    <row r="63" spans="1:13" ht="15">
      <c r="A63" t="s">
        <v>73</v>
      </c>
      <c r="B63" s="88">
        <v>56</v>
      </c>
      <c r="C63" s="88">
        <v>54</v>
      </c>
      <c r="D63" s="88">
        <v>52</v>
      </c>
      <c r="E63" s="88">
        <v>47</v>
      </c>
      <c r="F63" s="88">
        <v>27</v>
      </c>
      <c r="G63" s="88">
        <v>27</v>
      </c>
      <c r="H63" s="88">
        <v>44</v>
      </c>
      <c r="I63" s="88">
        <v>36</v>
      </c>
      <c r="J63" s="88">
        <v>10</v>
      </c>
      <c r="K63" s="88">
        <v>10</v>
      </c>
      <c r="L63" s="88">
        <v>10</v>
      </c>
      <c r="M63" s="88">
        <v>10</v>
      </c>
    </row>
    <row r="64" spans="2:5" ht="15">
      <c r="B64" s="88"/>
      <c r="C64" s="88"/>
      <c r="D64" s="88"/>
      <c r="E64" s="88"/>
    </row>
    <row r="65" ht="15">
      <c r="A65" s="124" t="s">
        <v>154</v>
      </c>
    </row>
    <row r="66" spans="1:13" ht="15">
      <c r="A66" t="s">
        <v>153</v>
      </c>
      <c r="B66" s="88">
        <v>2.5</v>
      </c>
      <c r="C66" s="88">
        <v>2.5</v>
      </c>
      <c r="D66" s="88">
        <v>2.5</v>
      </c>
      <c r="E66" s="88">
        <v>2.5</v>
      </c>
      <c r="F66" s="88">
        <v>2.5</v>
      </c>
      <c r="G66" s="88">
        <v>2.5</v>
      </c>
      <c r="H66" s="88">
        <v>2.5</v>
      </c>
      <c r="I66" s="88">
        <v>2.5</v>
      </c>
      <c r="J66" s="88">
        <v>2.5</v>
      </c>
      <c r="K66" s="88">
        <v>2.5</v>
      </c>
      <c r="L66" s="88">
        <v>2.5</v>
      </c>
      <c r="M66" s="88">
        <v>2.5</v>
      </c>
    </row>
    <row r="67" spans="1:13" ht="15">
      <c r="A67" t="s">
        <v>151</v>
      </c>
      <c r="B67" s="88">
        <v>30</v>
      </c>
      <c r="C67" s="88">
        <v>30</v>
      </c>
      <c r="D67" s="88">
        <v>30</v>
      </c>
      <c r="E67" s="88">
        <v>30</v>
      </c>
      <c r="F67" s="88">
        <v>10</v>
      </c>
      <c r="G67" s="88">
        <v>10</v>
      </c>
      <c r="H67" s="88">
        <v>10</v>
      </c>
      <c r="I67" s="88">
        <v>10</v>
      </c>
      <c r="J67" s="88">
        <v>10</v>
      </c>
      <c r="K67" s="88">
        <v>2.5</v>
      </c>
      <c r="L67" s="88">
        <v>2.5</v>
      </c>
      <c r="M67" s="88">
        <v>2.5</v>
      </c>
    </row>
  </sheetData>
  <printOptions gridLines="1" headings="1"/>
  <pageMargins left="0.5" right="0.5" top="1" bottom="1" header="0.5" footer="0.5"/>
  <pageSetup horizontalDpi="600" verticalDpi="600" orientation="landscape" scale="70" r:id="rId1"/>
  <headerFooter alignWithMargins="0">
    <oddFooter>&amp;CAnnex B, Page &amp;P&amp;R22 March 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0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1" max="1" width="41.00390625" style="0" customWidth="1"/>
    <col min="2" max="13" width="8.28125" style="51" customWidth="1"/>
  </cols>
  <sheetData>
    <row r="1" ht="18.75" customHeight="1">
      <c r="A1" s="47" t="s">
        <v>211</v>
      </c>
    </row>
    <row r="2" spans="1:13" s="53" customFormat="1" ht="18">
      <c r="A2" s="34"/>
      <c r="B2" s="42"/>
      <c r="C2" s="80" t="s">
        <v>136</v>
      </c>
      <c r="D2" s="35"/>
      <c r="E2" s="39"/>
      <c r="F2" s="67" t="s">
        <v>131</v>
      </c>
      <c r="G2" s="23"/>
      <c r="H2" s="103" t="s">
        <v>95</v>
      </c>
      <c r="I2" s="67"/>
      <c r="J2" s="9"/>
      <c r="K2" s="104" t="s">
        <v>96</v>
      </c>
      <c r="L2" s="36"/>
      <c r="M2" s="80" t="s">
        <v>113</v>
      </c>
    </row>
    <row r="3" spans="1:13" s="54" customFormat="1" ht="15.75">
      <c r="A3" s="33" t="s">
        <v>0</v>
      </c>
      <c r="B3" s="82" t="s">
        <v>91</v>
      </c>
      <c r="C3" s="32" t="s">
        <v>92</v>
      </c>
      <c r="D3" s="32" t="s">
        <v>93</v>
      </c>
      <c r="E3" s="112" t="s">
        <v>94</v>
      </c>
      <c r="F3" s="25"/>
      <c r="G3" s="25"/>
      <c r="H3" s="38" t="s">
        <v>157</v>
      </c>
      <c r="I3" s="25" t="s">
        <v>156</v>
      </c>
      <c r="J3" s="25" t="s">
        <v>145</v>
      </c>
      <c r="K3" s="25" t="s">
        <v>98</v>
      </c>
      <c r="L3" s="38" t="s">
        <v>99</v>
      </c>
      <c r="M3" s="110" t="s">
        <v>112</v>
      </c>
    </row>
    <row r="4" spans="1:14" s="53" customFormat="1" ht="13.5">
      <c r="A4" s="72" t="s">
        <v>133</v>
      </c>
      <c r="B4" s="120" t="s">
        <v>137</v>
      </c>
      <c r="C4" s="120" t="s">
        <v>138</v>
      </c>
      <c r="D4" s="120" t="s">
        <v>139</v>
      </c>
      <c r="E4" s="120" t="s">
        <v>140</v>
      </c>
      <c r="F4" s="9" t="s">
        <v>103</v>
      </c>
      <c r="G4" s="9" t="s">
        <v>103</v>
      </c>
      <c r="H4" s="9" t="s">
        <v>210</v>
      </c>
      <c r="I4" s="9" t="s">
        <v>114</v>
      </c>
      <c r="J4" s="9" t="s">
        <v>115</v>
      </c>
      <c r="K4" s="9" t="s">
        <v>116</v>
      </c>
      <c r="L4" s="9" t="s">
        <v>105</v>
      </c>
      <c r="M4" s="9" t="s">
        <v>103</v>
      </c>
      <c r="N4" s="122"/>
    </row>
    <row r="5" spans="1:14" s="53" customFormat="1" ht="13.5" thickBot="1">
      <c r="A5" s="72" t="s">
        <v>134</v>
      </c>
      <c r="B5" s="9" t="s">
        <v>125</v>
      </c>
      <c r="C5" s="9" t="s">
        <v>125</v>
      </c>
      <c r="D5" s="9" t="s">
        <v>125</v>
      </c>
      <c r="E5" s="9" t="s">
        <v>125</v>
      </c>
      <c r="F5" s="9" t="s">
        <v>126</v>
      </c>
      <c r="G5" s="9" t="s">
        <v>126</v>
      </c>
      <c r="H5" s="9" t="s">
        <v>127</v>
      </c>
      <c r="I5" s="9" t="s">
        <v>132</v>
      </c>
      <c r="J5" s="9" t="s">
        <v>128</v>
      </c>
      <c r="K5" s="24" t="s">
        <v>129</v>
      </c>
      <c r="L5" s="24" t="s">
        <v>130</v>
      </c>
      <c r="M5" s="24" t="s">
        <v>129</v>
      </c>
      <c r="N5" s="122"/>
    </row>
    <row r="6" spans="1:14" s="53" customFormat="1" ht="12.75">
      <c r="A6" s="173" t="s">
        <v>36</v>
      </c>
      <c r="B6" s="9"/>
      <c r="C6" s="9"/>
      <c r="D6" s="9"/>
      <c r="E6" s="9"/>
      <c r="F6" s="9"/>
      <c r="G6" s="9"/>
      <c r="H6" s="9"/>
      <c r="I6" s="9"/>
      <c r="J6" s="9"/>
      <c r="K6" s="24"/>
      <c r="L6" s="121"/>
      <c r="M6" s="156" t="s">
        <v>142</v>
      </c>
      <c r="N6" s="122"/>
    </row>
    <row r="7" spans="1:14" s="53" customFormat="1" ht="12.75">
      <c r="A7" s="174"/>
      <c r="B7" s="52"/>
      <c r="C7" s="52"/>
      <c r="D7" s="52"/>
      <c r="E7" s="52"/>
      <c r="F7" s="52"/>
      <c r="G7" s="52"/>
      <c r="H7" s="52"/>
      <c r="I7" s="52"/>
      <c r="J7" s="52"/>
      <c r="K7" s="52"/>
      <c r="L7" s="115"/>
      <c r="M7" s="157" t="s">
        <v>143</v>
      </c>
      <c r="N7" s="122"/>
    </row>
    <row r="8" spans="1:14" s="53" customFormat="1" ht="12.75">
      <c r="A8" s="175" t="s">
        <v>109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115"/>
      <c r="M8" s="157" t="s">
        <v>141</v>
      </c>
      <c r="N8" s="122"/>
    </row>
    <row r="9" spans="1:14" s="53" customFormat="1" ht="12.75">
      <c r="A9" s="176" t="s">
        <v>206</v>
      </c>
      <c r="B9" s="113">
        <f>'A.2.1 Social alarm'!B44</f>
        <v>0.10367835889953403</v>
      </c>
      <c r="C9" s="113">
        <f>'A.2.1 Social alarm'!C44</f>
        <v>0.024384658941359157</v>
      </c>
      <c r="D9" s="113">
        <f>'A.2.1 Social alarm'!D44</f>
        <v>0.012629972354845868</v>
      </c>
      <c r="E9" s="113">
        <f>'A.2.1 Social alarm'!E44</f>
        <v>0.006541662201131436</v>
      </c>
      <c r="F9" s="52">
        <f>'A.2.1 Social alarm'!F44</f>
        <v>0.02283206841400447</v>
      </c>
      <c r="G9" s="52">
        <f>'A.2.1 Social alarm'!G44</f>
        <v>0.02283206841400447</v>
      </c>
      <c r="H9" s="113">
        <f>'A.2.1 Social alarm'!H44</f>
        <v>0.02283206841400447</v>
      </c>
      <c r="I9" s="113">
        <f>'A.2.1 Social alarm'!I44</f>
        <v>0.019369423091243485</v>
      </c>
      <c r="J9" s="113">
        <f>'A.2.1 Social alarm'!J44</f>
        <v>0.011825812022481084</v>
      </c>
      <c r="K9" s="52">
        <f>'A.2.1 Social alarm'!K44</f>
        <v>0.005857263297532888</v>
      </c>
      <c r="L9" s="115">
        <f>'A.2.1 Social alarm'!L44</f>
        <v>0.012441295792552437</v>
      </c>
      <c r="M9" s="158">
        <f>'A.2.1 Social alarm'!M44</f>
        <v>0.3621091855094509</v>
      </c>
      <c r="N9" s="122"/>
    </row>
    <row r="10" spans="1:14" s="53" customFormat="1" ht="12.75">
      <c r="A10" s="49" t="s">
        <v>8</v>
      </c>
      <c r="B10" s="52">
        <f>'A.2.1 Social alarm'!B45</f>
        <v>1.0343359522262028</v>
      </c>
      <c r="C10" s="52">
        <f>'A.2.1 Social alarm'!C45</f>
        <v>0.2455289125934841</v>
      </c>
      <c r="D10" s="52">
        <f>'A.2.1 Social alarm'!D45</f>
        <v>0.12770626252086809</v>
      </c>
      <c r="E10" s="52">
        <f>'A.2.1 Social alarm'!E45</f>
        <v>0.0664234990282024</v>
      </c>
      <c r="F10" s="52">
        <f>'A.2.1 Social alarm'!F45</f>
        <v>0.06955258228088125</v>
      </c>
      <c r="G10" s="52">
        <f>'A.2.1 Social alarm'!G45</f>
        <v>0.06955258228088125</v>
      </c>
      <c r="H10" s="113">
        <f>'A.2.1 Social alarm'!H45</f>
        <v>0.22999245861531586</v>
      </c>
      <c r="I10" s="113">
        <f>'A.2.1 Social alarm'!I45</f>
        <v>0.19531742249781492</v>
      </c>
      <c r="J10" s="113">
        <f>'A.2.1 Social alarm'!J45</f>
        <v>0.1455426519615725</v>
      </c>
      <c r="K10" s="52">
        <f>'A.2.1 Social alarm'!K45</f>
        <v>0.014670723677830002</v>
      </c>
      <c r="L10" s="115">
        <f>'A.2.1 Social alarm'!L45</f>
        <v>0.031012296676973708</v>
      </c>
      <c r="M10" s="158">
        <f>'A.2.1 Social alarm'!M45</f>
        <v>0.883410720070093</v>
      </c>
      <c r="N10" s="122"/>
    </row>
    <row r="11" spans="1:14" s="53" customFormat="1" ht="12.75">
      <c r="A11" s="49" t="s">
        <v>9</v>
      </c>
      <c r="B11" s="52">
        <f>'A.2.1 Social alarm'!B46</f>
        <v>2.4194641957054195</v>
      </c>
      <c r="C11" s="52">
        <f>'A.2.1 Social alarm'!C46</f>
        <v>0.574328303828025</v>
      </c>
      <c r="D11" s="52">
        <f>'A.2.1 Social alarm'!D46</f>
        <v>0.2987237648189426</v>
      </c>
      <c r="E11" s="52">
        <f>'A.2.1 Social alarm'!E46</f>
        <v>0.15537435134717553</v>
      </c>
      <c r="F11" s="52">
        <f>'A.2.1 Social alarm'!F46</f>
        <v>0.16269373812759583</v>
      </c>
      <c r="G11" s="52">
        <f>'A.2.1 Social alarm'!G46</f>
        <v>0.16269373812759583</v>
      </c>
      <c r="H11" s="52">
        <f>'A.2.1 Social alarm'!H46</f>
        <v>0.5379862487660324</v>
      </c>
      <c r="I11" s="52">
        <f>'A.2.1 Social alarm'!I46</f>
        <v>0.45687623012023526</v>
      </c>
      <c r="J11" s="52">
        <f>'A.2.1 Social alarm'!J46</f>
        <v>0.2798212739665564</v>
      </c>
      <c r="K11" s="52">
        <f>'A.2.1 Social alarm'!K46</f>
        <v>0.02820603125072646</v>
      </c>
      <c r="L11" s="115">
        <f>'A.2.1 Social alarm'!L46</f>
        <v>0.059624448557326036</v>
      </c>
      <c r="M11" s="158">
        <f>'A.2.1 Social alarm'!M46</f>
        <v>1.6984513460081352</v>
      </c>
      <c r="N11" s="122"/>
    </row>
    <row r="12" spans="1:14" s="53" customFormat="1" ht="12.75">
      <c r="A12" s="49" t="s">
        <v>10</v>
      </c>
      <c r="B12" s="52">
        <f>'A.2.1 Social alarm'!B47</f>
        <v>0.8324024635094974</v>
      </c>
      <c r="C12" s="52">
        <f>'A.2.1 Social alarm'!C47</f>
        <v>0.17280945291471386</v>
      </c>
      <c r="D12" s="52">
        <f>'A.2.1 Social alarm'!D47</f>
        <v>0.05464714724181188</v>
      </c>
      <c r="E12" s="52">
        <f>'A.2.1 Social alarm'!E47</f>
        <v>0.01728094529147138</v>
      </c>
      <c r="F12" s="52">
        <f>'A.2.1 Social alarm'!F47</f>
        <v>0.09041859028082609</v>
      </c>
      <c r="G12" s="52">
        <f>'A.2.1 Social alarm'!G47</f>
        <v>0.09041859028082609</v>
      </c>
      <c r="H12" s="114">
        <f>'A.2.1 Social alarm'!H47</f>
        <v>0.15401658702861806</v>
      </c>
      <c r="I12" s="114">
        <f>'A.2.1 Social alarm'!I47</f>
        <v>0.11549614675390892</v>
      </c>
      <c r="J12" s="114">
        <f>'A.2.1 Social alarm'!J47</f>
        <v>0.06879668234477455</v>
      </c>
      <c r="K12" s="52">
        <f>'A.2.1 Social alarm'!K47</f>
        <v>0.01789881019613548</v>
      </c>
      <c r="L12" s="115">
        <f>'A.2.1 Social alarm'!L47</f>
        <v>0.03460179849670231</v>
      </c>
      <c r="M12" s="158">
        <f>'A.2.1 Social alarm'!M47</f>
        <v>0.6608088609708153</v>
      </c>
      <c r="N12" s="122"/>
    </row>
    <row r="13" spans="1:14" s="53" customFormat="1" ht="13.5" thickBot="1">
      <c r="A13" s="49" t="s">
        <v>11</v>
      </c>
      <c r="B13" s="52">
        <f>'A.2.1 Social alarm'!B48</f>
        <v>1.7592734833603474</v>
      </c>
      <c r="C13" s="52">
        <f>'A.2.1 Social alarm'!C48</f>
        <v>0.4958306356928961</v>
      </c>
      <c r="D13" s="52">
        <f>'A.2.1 Social alarm'!D48</f>
        <v>0.24409984030775142</v>
      </c>
      <c r="E13" s="52">
        <f>'A.2.1 Social alarm'!E48</f>
        <v>0.0771911471855871</v>
      </c>
      <c r="F13" s="52">
        <f>'A.2.1 Social alarm'!F48</f>
        <v>0.1910986995560063</v>
      </c>
      <c r="G13" s="52">
        <f>'A.2.1 Social alarm'!G48</f>
        <v>0.1910986995560063</v>
      </c>
      <c r="H13" s="52">
        <f>'A.2.1 Social alarm'!H48</f>
        <v>0.4680943044216419</v>
      </c>
      <c r="I13" s="52">
        <f>'A.2.1 Social alarm'!I48</f>
        <v>0.40535296759718764</v>
      </c>
      <c r="J13" s="52">
        <f>'A.2.1 Social alarm'!J48</f>
        <v>0.21755421167258093</v>
      </c>
      <c r="K13" s="52">
        <f>'A.2.1 Social alarm'!K48</f>
        <v>0.03182908563598247</v>
      </c>
      <c r="L13" s="115">
        <f>'A.2.1 Social alarm'!L48</f>
        <v>0.06153166581700143</v>
      </c>
      <c r="M13" s="187">
        <f>'A.2.1 Social alarm'!M48</f>
        <v>1.175102791435674</v>
      </c>
      <c r="N13" s="122"/>
    </row>
    <row r="14" spans="1:14" s="53" customFormat="1" ht="12.75">
      <c r="A14" s="174"/>
      <c r="B14" s="52"/>
      <c r="C14" s="52"/>
      <c r="D14" s="52"/>
      <c r="E14" s="52"/>
      <c r="F14" s="52"/>
      <c r="G14" s="52"/>
      <c r="H14" s="52"/>
      <c r="I14" s="52"/>
      <c r="J14" s="115"/>
      <c r="K14" s="159" t="s">
        <v>146</v>
      </c>
      <c r="L14" s="160"/>
      <c r="M14" s="123"/>
      <c r="N14" s="122"/>
    </row>
    <row r="15" spans="1:17" s="53" customFormat="1" ht="12.75">
      <c r="A15" s="175" t="s">
        <v>110</v>
      </c>
      <c r="B15" s="52"/>
      <c r="C15" s="52"/>
      <c r="D15" s="52"/>
      <c r="E15" s="52"/>
      <c r="F15" s="188" t="s">
        <v>149</v>
      </c>
      <c r="G15" s="188" t="s">
        <v>150</v>
      </c>
      <c r="H15" s="52"/>
      <c r="I15" s="52"/>
      <c r="J15" s="115"/>
      <c r="K15" s="161" t="s">
        <v>147</v>
      </c>
      <c r="L15" s="162"/>
      <c r="M15" s="116"/>
      <c r="N15" s="122"/>
      <c r="Q15" s="170"/>
    </row>
    <row r="16" spans="1:17" s="53" customFormat="1" ht="12.75">
      <c r="A16" s="176" t="s">
        <v>206</v>
      </c>
      <c r="B16" s="113">
        <f>'A.2.2. Hearing aid, private'!B44</f>
        <v>0.051351352886063906</v>
      </c>
      <c r="C16" s="113">
        <f>'A.2.2. Hearing aid, private'!C44</f>
        <v>0.012077594973483667</v>
      </c>
      <c r="D16" s="113">
        <f>'A.2.2. Hearing aid, private'!D44</f>
        <v>0.00625555973511688</v>
      </c>
      <c r="E16" s="113">
        <f>'A.2.2. Hearing aid, private'!E44</f>
        <v>0.0032400513252456176</v>
      </c>
      <c r="F16" s="52">
        <f>'A.2.2. Hearing aid, private'!F44</f>
        <v>0.5</v>
      </c>
      <c r="G16" s="52">
        <f>'A.2.2. Hearing aid, private'!G44</f>
        <v>0.006680940502725592</v>
      </c>
      <c r="H16" s="113">
        <f>'A.2.2. Hearing aid, private'!H44</f>
        <v>0.011308604946017976</v>
      </c>
      <c r="I16" s="113">
        <f>'A.2.2. Hearing aid, private'!I44</f>
        <v>0.009593574695002136</v>
      </c>
      <c r="J16" s="117">
        <f>'A.2.2. Hearing aid, private'!J44</f>
        <v>0.005857263297532893</v>
      </c>
      <c r="K16" s="163">
        <f>'A.2.2. Hearing aid, private'!K44</f>
        <v>0.23318185185676682</v>
      </c>
      <c r="L16" s="162">
        <f>'A.2.2. Hearing aid, private'!L44</f>
        <v>0.5</v>
      </c>
      <c r="M16" s="116">
        <f>'A.2.2. Hearing aid, private'!M44</f>
        <v>0.005857263297532893</v>
      </c>
      <c r="N16" s="122"/>
      <c r="Q16" s="170"/>
    </row>
    <row r="17" spans="1:14" s="53" customFormat="1" ht="12.75">
      <c r="A17" s="49" t="s">
        <v>8</v>
      </c>
      <c r="B17" s="52">
        <f>'A.2.2. Hearing aid, private'!B45</f>
        <v>0.5771005633569066</v>
      </c>
      <c r="C17" s="52">
        <f>'A.2.2. Hearing aid, private'!C45</f>
        <v>0.14862140708692864</v>
      </c>
      <c r="D17" s="52">
        <f>'A.2.2. Hearing aid, private'!D45</f>
        <v>0.07730203432737319</v>
      </c>
      <c r="E17" s="52">
        <f>'A.2.2. Hearing aid, private'!E45</f>
        <v>0.040206889628324215</v>
      </c>
      <c r="F17" s="52">
        <f>'A.2.2. Hearing aid, private'!F45</f>
        <v>2.7617911785637443</v>
      </c>
      <c r="G17" s="52">
        <f>'A.2.2. Hearing aid, private'!G45</f>
        <v>0.024956267415319873</v>
      </c>
      <c r="H17" s="52">
        <f>'A.2.2. Hearing aid, private'!H45</f>
        <v>0.13921701708256398</v>
      </c>
      <c r="I17" s="52">
        <f>'A.2.2. Hearing aid, private'!I45</f>
        <v>0.11822782846058899</v>
      </c>
      <c r="J17" s="115">
        <f>'A.2.2. Hearing aid, private'!J45</f>
        <v>0.07241055541330131</v>
      </c>
      <c r="K17" s="163">
        <f>'A.2.2. Hearing aid, private'!K45</f>
        <v>0.5704768586381438</v>
      </c>
      <c r="L17" s="162">
        <f>'A.2.2. Hearing aid, private'!L45</f>
        <v>1.566305968647206</v>
      </c>
      <c r="M17" s="116">
        <f>'A.2.2. Hearing aid, private'!M45</f>
        <v>0.014670723677830028</v>
      </c>
      <c r="N17" s="122"/>
    </row>
    <row r="18" spans="1:15" s="53" customFormat="1" ht="12.75">
      <c r="A18" s="49" t="s">
        <v>9</v>
      </c>
      <c r="B18" s="52">
        <f>'A.2.2. Hearing aid, private'!B46</f>
        <v>1.2037347392837277</v>
      </c>
      <c r="C18" s="52">
        <f>'A.2.2. Hearing aid, private'!C46</f>
        <v>0.28574050911719584</v>
      </c>
      <c r="D18" s="52">
        <f>'A.2.2. Hearing aid, private'!D46</f>
        <v>0.14862140708692864</v>
      </c>
      <c r="E18" s="52">
        <f>'A.2.2. Hearing aid, private'!E46</f>
        <v>0.07730203432737319</v>
      </c>
      <c r="F18" s="52">
        <f>'A.2.2. Hearing aid, private'!F46</f>
        <v>5.309838151220084</v>
      </c>
      <c r="G18" s="52">
        <f>'A.2.2. Hearing aid, private'!G46</f>
        <v>0.047981086282862705</v>
      </c>
      <c r="H18" s="52">
        <f>'A.2.2. Hearing aid, private'!H46</f>
        <v>0.2676595661329051</v>
      </c>
      <c r="I18" s="52">
        <f>'A.2.2. Hearing aid, private'!I46</f>
        <v>0.22730561201314575</v>
      </c>
      <c r="J18" s="115">
        <f>'A.2.2. Hearing aid, private'!J46</f>
        <v>0.13921701708256398</v>
      </c>
      <c r="K18" s="163">
        <f>'A.2.2. Hearing aid, private'!K46</f>
        <v>1.0968026155982915</v>
      </c>
      <c r="L18" s="162">
        <f>'A.2.2. Hearing aid, private'!L46</f>
        <v>3.0113903083475657</v>
      </c>
      <c r="M18" s="116">
        <f>'A.2.2. Hearing aid, private'!M46</f>
        <v>0.028206031250726484</v>
      </c>
      <c r="N18" s="122"/>
      <c r="O18" s="171"/>
    </row>
    <row r="19" spans="1:14" s="53" customFormat="1" ht="12.75">
      <c r="A19" s="49" t="s">
        <v>10</v>
      </c>
      <c r="B19" s="52">
        <f>'A.2.2. Hearing aid, private'!B47</f>
        <v>0.5349819883238943</v>
      </c>
      <c r="C19" s="52">
        <f>'A.2.2. Hearing aid, private'!C47</f>
        <v>0.0713804205998132</v>
      </c>
      <c r="D19" s="52">
        <f>'A.2.2. Hearing aid, private'!D47</f>
        <v>0.022572470943621203</v>
      </c>
      <c r="E19" s="52">
        <f>'A.2.2. Hearing aid, private'!E47</f>
        <v>0.007138042059981322</v>
      </c>
      <c r="F19" s="52">
        <f>'A.2.2. Hearing aid, private'!F47</f>
        <v>2.3134682057943974</v>
      </c>
      <c r="G19" s="52">
        <f>'A.2.2. Hearing aid, private'!G47</f>
        <v>0.025326728957937847</v>
      </c>
      <c r="H19" s="52">
        <f>'A.2.2. Hearing aid, private'!H47</f>
        <v>0.06361786682396482</v>
      </c>
      <c r="I19" s="52">
        <f>'A.2.2. Hearing aid, private'!I47</f>
        <v>0.04770666994137459</v>
      </c>
      <c r="J19" s="115">
        <f>'A.2.2. Hearing aid, private'!J47</f>
        <v>0.020117735904499102</v>
      </c>
      <c r="K19" s="163">
        <f>'A.2.2. Hearing aid, private'!K47</f>
        <v>0.4495977847183809</v>
      </c>
      <c r="L19" s="162">
        <f>'A.2.2. Hearing aid, private'!L47</f>
        <v>1.094204943877696</v>
      </c>
      <c r="M19" s="116">
        <f>'A.2.2. Hearing aid, private'!M47</f>
        <v>0.017898810196135498</v>
      </c>
      <c r="N19" s="122"/>
    </row>
    <row r="20" spans="1:14" s="53" customFormat="1" ht="12.75">
      <c r="A20" s="49" t="s">
        <v>11</v>
      </c>
      <c r="B20" s="52">
        <f>'A.2.2. Hearing aid, private'!B48</f>
        <v>0.9513474545780648</v>
      </c>
      <c r="C20" s="52">
        <f>'A.2.2. Hearing aid, private'!C48</f>
        <v>0.22572470943621206</v>
      </c>
      <c r="D20" s="52">
        <f>'A.2.2. Hearing aid, private'!D48</f>
        <v>0.0713804205998132</v>
      </c>
      <c r="E20" s="52">
        <f>'A.2.2. Hearing aid, private'!E48</f>
        <v>0.022572470943621203</v>
      </c>
      <c r="F20" s="189">
        <f>'A.2.2. Hearing aid, private'!F48</f>
        <v>4.113992876143866</v>
      </c>
      <c r="G20" s="189">
        <f>'A.2.2. Hearing aid, private'!G48</f>
        <v>0.06520239303233927</v>
      </c>
      <c r="H20" s="52">
        <f>'A.2.2. Hearing aid, private'!H48</f>
        <v>0.20117735904499118</v>
      </c>
      <c r="I20" s="52">
        <f>'A.2.2. Hearing aid, private'!I48</f>
        <v>0.1508617365966352</v>
      </c>
      <c r="J20" s="115">
        <f>'A.2.2. Hearing aid, private'!J48</f>
        <v>0.06361786682396482</v>
      </c>
      <c r="K20" s="163">
        <f>'A.2.2. Hearing aid, private'!K48</f>
        <v>0.7995104833638091</v>
      </c>
      <c r="L20" s="162">
        <f>'A.2.2. Hearing aid, private'!L48</f>
        <v>1.945802122060502</v>
      </c>
      <c r="M20" s="116">
        <f>'A.2.2. Hearing aid, private'!M48</f>
        <v>0.03182908563598248</v>
      </c>
      <c r="N20" s="122"/>
    </row>
    <row r="21" spans="1:14" s="53" customFormat="1" ht="12.75">
      <c r="A21" s="174"/>
      <c r="B21" s="52"/>
      <c r="C21" s="52"/>
      <c r="D21" s="52"/>
      <c r="E21" s="52"/>
      <c r="F21" s="52"/>
      <c r="G21" s="52"/>
      <c r="H21" s="52"/>
      <c r="I21" s="52"/>
      <c r="J21" s="115"/>
      <c r="K21" s="163"/>
      <c r="L21" s="162"/>
      <c r="M21" s="116"/>
      <c r="N21" s="122"/>
    </row>
    <row r="22" spans="1:14" s="53" customFormat="1" ht="12.75">
      <c r="A22" s="175" t="s">
        <v>111</v>
      </c>
      <c r="B22" s="52"/>
      <c r="C22" s="52"/>
      <c r="D22" s="52"/>
      <c r="E22" s="52"/>
      <c r="F22" s="188" t="s">
        <v>149</v>
      </c>
      <c r="G22" s="188" t="s">
        <v>150</v>
      </c>
      <c r="H22" s="52"/>
      <c r="I22" s="52"/>
      <c r="J22" s="115"/>
      <c r="K22" s="163"/>
      <c r="L22" s="162"/>
      <c r="M22" s="116"/>
      <c r="N22" s="122"/>
    </row>
    <row r="23" spans="1:14" s="53" customFormat="1" ht="12.75">
      <c r="A23" s="176" t="s">
        <v>206</v>
      </c>
      <c r="B23" s="113">
        <f>'A.2.3. Hearing aid, public'!B44</f>
        <v>0.046376096068899156</v>
      </c>
      <c r="C23" s="113">
        <f>'A.2.3. Hearing aid, public'!C44</f>
        <v>0.01090743813535513</v>
      </c>
      <c r="D23" s="113">
        <f>'A.2.3. Hearing aid, public'!D44</f>
        <v>0.005649479963735277</v>
      </c>
      <c r="E23" s="113">
        <f>'A.2.3. Hearing aid, public'!E44</f>
        <v>0.002926133842299093</v>
      </c>
      <c r="F23" s="52">
        <f>'A.2.3. Hearing aid, public'!F44</f>
        <v>0.5</v>
      </c>
      <c r="G23" s="52">
        <f>'A.2.3. Hearing aid, public'!G44</f>
        <v>0.006033647044751707</v>
      </c>
      <c r="H23" s="113">
        <f>'A.2.3. Hearing aid, public'!H44</f>
        <v>0.010212952919573155</v>
      </c>
      <c r="I23" s="113">
        <f>'A.2.3. Hearing aid, public'!I44</f>
        <v>0.008664086079420949</v>
      </c>
      <c r="J23" s="117">
        <f>'A.2.3. Hearing aid, public'!J44</f>
        <v>0.005289773104710963</v>
      </c>
      <c r="K23" s="163">
        <f>'A.2.3. Hearing aid, public'!K44</f>
        <v>0.2105896603586471</v>
      </c>
      <c r="L23" s="162">
        <f>'A.2.3. Hearing aid, public'!L44</f>
        <v>0.5</v>
      </c>
      <c r="M23" s="116">
        <f>'A.2.3. Hearing aid, public'!M44</f>
        <v>0.005289773104710963</v>
      </c>
      <c r="N23" s="122"/>
    </row>
    <row r="24" spans="1:14" s="53" customFormat="1" ht="12.75">
      <c r="A24" s="49" t="s">
        <v>8</v>
      </c>
      <c r="B24" s="52">
        <f>'A.2.3. Hearing aid, public'!B45</f>
        <v>0.773162502723656</v>
      </c>
      <c r="C24" s="52">
        <f>'A.2.3. Hearing aid, public'!C45</f>
        <v>0.18353200248257495</v>
      </c>
      <c r="D24" s="52">
        <f>'A.2.3. Hearing aid, public'!D45</f>
        <v>0.09545998409086076</v>
      </c>
      <c r="E24" s="52">
        <f>'A.2.3. Hearing aid, public'!E45</f>
        <v>0.049651332952096824</v>
      </c>
      <c r="F24" s="52">
        <f>'A.2.3. Hearing aid, public'!F45</f>
        <v>3.4105252761067075</v>
      </c>
      <c r="G24" s="52">
        <f>'A.2.3. Hearing aid, public'!G45</f>
        <v>0.0308183983922672</v>
      </c>
      <c r="H24" s="52">
        <f>'A.2.3. Hearing aid, public'!H45</f>
        <v>0.17191855753235583</v>
      </c>
      <c r="I24" s="52">
        <f>'A.2.3. Hearing aid, public'!I45</f>
        <v>0.1459990894437351</v>
      </c>
      <c r="J24" s="115">
        <f>'A.2.3. Hearing aid, public'!J45</f>
        <v>0.0894195156428948</v>
      </c>
      <c r="K24" s="163">
        <f>'A.2.3. Hearing aid, public'!K45</f>
        <v>0.7044796728010245</v>
      </c>
      <c r="L24" s="162">
        <f>'A.2.3. Hearing aid, public'!L45</f>
        <v>2.1403373180348395</v>
      </c>
      <c r="M24" s="116">
        <f>'A.2.3. Hearing aid, public'!M45</f>
        <v>0.018116820095006914</v>
      </c>
      <c r="N24" s="122"/>
    </row>
    <row r="25" spans="1:14" s="53" customFormat="1" ht="12.75">
      <c r="A25" s="49" t="s">
        <v>9</v>
      </c>
      <c r="B25" s="52">
        <f>'A.2.3. Hearing aid, public'!B46</f>
        <v>1.4481235319764838</v>
      </c>
      <c r="C25" s="52">
        <f>'A.2.3. Hearing aid, public'!C46</f>
        <v>0.343753105885914</v>
      </c>
      <c r="D25" s="52">
        <f>'A.2.3. Hearing aid, public'!D46</f>
        <v>0.1787953358279782</v>
      </c>
      <c r="E25" s="52">
        <f>'A.2.3. Hearing aid, public'!E46</f>
        <v>0.09299631499023922</v>
      </c>
      <c r="F25" s="52">
        <f>'A.2.3. Hearing aid, public'!F46</f>
        <v>6.387870455864526</v>
      </c>
      <c r="G25" s="52">
        <f>'A.2.3. Hearing aid, public'!G46</f>
        <v>0.05772246813891285</v>
      </c>
      <c r="H25" s="52">
        <f>'A.2.3. Hearing aid, public'!H46</f>
        <v>0.3220012712321623</v>
      </c>
      <c r="I25" s="52">
        <f>'A.2.3. Hearing aid, public'!I46</f>
        <v>0.27345443723126306</v>
      </c>
      <c r="J25" s="115">
        <f>'A.2.3. Hearing aid, public'!J46</f>
        <v>0.1674816152674928</v>
      </c>
      <c r="K25" s="163">
        <f>'A.2.3. Hearing aid, public'!K46</f>
        <v>1.3194814652656375</v>
      </c>
      <c r="L25" s="162">
        <f>'A.2.3. Hearing aid, public'!L46</f>
        <v>4.008824568826122</v>
      </c>
      <c r="M25" s="116">
        <f>'A.2.3. Hearing aid, public'!M46</f>
        <v>0.03393257356861369</v>
      </c>
      <c r="N25" s="122"/>
    </row>
    <row r="26" spans="1:16" s="53" customFormat="1" ht="12.75">
      <c r="A26" s="49" t="s">
        <v>10</v>
      </c>
      <c r="B26" s="52">
        <f>'A.2.3. Hearing aid, public'!B47</f>
        <v>0.7518446654962838</v>
      </c>
      <c r="C26" s="52">
        <f>'A.2.3. Hearing aid, public'!C47</f>
        <v>0.05972114459305307</v>
      </c>
      <c r="D26" s="52">
        <f>'A.2.3. Hearing aid, public'!D47</f>
        <v>0.01888548413862973</v>
      </c>
      <c r="E26" s="52">
        <f>'A.2.3. Hearing aid, public'!E47</f>
        <v>0.005972114459305306</v>
      </c>
      <c r="F26" s="52">
        <f>'A.2.3. Hearing aid, public'!F47</f>
        <v>3.455591614603806</v>
      </c>
      <c r="G26" s="52">
        <f>'A.2.3. Hearing aid, public'!G47</f>
        <v>0.02118986172196959</v>
      </c>
      <c r="H26" s="52">
        <f>'A.2.3. Hearing aid, public'!H47</f>
        <v>0.053226526144979615</v>
      </c>
      <c r="I26" s="52">
        <f>'A.2.3. Hearing aid, public'!I47</f>
        <v>0.039914263739002774</v>
      </c>
      <c r="J26" s="115">
        <f>'A.2.3. Hearing aid, public'!J47</f>
        <v>0.01683170545566372</v>
      </c>
      <c r="K26" s="163">
        <f>'A.2.3. Hearing aid, public'!K47</f>
        <v>0.6715572450600422</v>
      </c>
      <c r="L26" s="162">
        <f>'A.2.3. Hearing aid, public'!L47</f>
        <v>1.786829191020705</v>
      </c>
      <c r="M26" s="116">
        <f>'A.2.3. Hearing aid, public'!M47</f>
        <v>0.01683170545566372</v>
      </c>
      <c r="N26" s="122"/>
      <c r="P26" s="54"/>
    </row>
    <row r="27" spans="1:14" s="53" customFormat="1" ht="13.5" thickBot="1">
      <c r="A27" s="49" t="s">
        <v>11</v>
      </c>
      <c r="B27" s="52">
        <f>'A.2.3. Hearing aid, public'!B48</f>
        <v>1.4210129529252744</v>
      </c>
      <c r="C27" s="52">
        <f>'A.2.3. Hearing aid, public'!C48</f>
        <v>0.18885484138629738</v>
      </c>
      <c r="D27" s="52">
        <f>'A.2.3. Hearing aid, public'!D48</f>
        <v>0.05972114459305307</v>
      </c>
      <c r="E27" s="52">
        <f>'A.2.3. Hearing aid, public'!E48</f>
        <v>0.01888548413862973</v>
      </c>
      <c r="F27" s="189">
        <f>'A.2.3. Hearing aid, public'!F48</f>
        <v>6.1450074177531055</v>
      </c>
      <c r="G27" s="189">
        <f>'A.2.3. Hearing aid, public'!G48</f>
        <v>0.0670082263454415</v>
      </c>
      <c r="H27" s="52">
        <f>'A.2.3. Hearing aid, public'!H48</f>
        <v>0.16831705455663723</v>
      </c>
      <c r="I27" s="52">
        <f>'A.2.3. Hearing aid, public'!I48</f>
        <v>0.1262199845439173</v>
      </c>
      <c r="J27" s="115">
        <f>'A.2.3. Hearing aid, public'!J48</f>
        <v>0.053226526144979615</v>
      </c>
      <c r="K27" s="185">
        <f>'A.2.3. Hearing aid, public'!K48</f>
        <v>1.1942164215527362</v>
      </c>
      <c r="L27" s="186">
        <f>'A.2.3. Hearing aid, public'!L48</f>
        <v>3.1774815596486254</v>
      </c>
      <c r="M27" s="116">
        <f>'A.2.3. Hearing aid, public'!M48</f>
        <v>0.04754261206128821</v>
      </c>
      <c r="N27" s="122"/>
    </row>
    <row r="28" spans="1:14" s="53" customFormat="1" ht="13.5" thickBot="1">
      <c r="A28" s="174"/>
      <c r="B28" s="52"/>
      <c r="C28" s="52"/>
      <c r="D28" s="52"/>
      <c r="E28" s="52"/>
      <c r="F28" s="52"/>
      <c r="G28" s="52"/>
      <c r="H28" s="52"/>
      <c r="I28" s="52"/>
      <c r="J28" s="52"/>
      <c r="K28" s="178"/>
      <c r="L28" s="178"/>
      <c r="M28" s="52"/>
      <c r="N28" s="122"/>
    </row>
    <row r="29" spans="1:14" s="53" customFormat="1" ht="12.75">
      <c r="A29" s="175" t="s">
        <v>176</v>
      </c>
      <c r="B29" s="52"/>
      <c r="C29" s="52"/>
      <c r="D29" s="52"/>
      <c r="E29" s="52"/>
      <c r="F29" s="52"/>
      <c r="G29" s="115"/>
      <c r="H29" s="180"/>
      <c r="I29" s="179" t="s">
        <v>148</v>
      </c>
      <c r="J29" s="160"/>
      <c r="K29" s="116"/>
      <c r="L29" s="52"/>
      <c r="M29" s="52"/>
      <c r="N29" s="122"/>
    </row>
    <row r="30" spans="1:14" s="53" customFormat="1" ht="12.75">
      <c r="A30" s="176" t="s">
        <v>207</v>
      </c>
      <c r="B30" s="113">
        <f>'A.2.4. Tracking BW =16Hz'!B44</f>
        <v>0.10367835889953403</v>
      </c>
      <c r="C30" s="113">
        <f>'A.2.4. Tracking BW =16Hz'!C44</f>
        <v>0.024384658941359157</v>
      </c>
      <c r="D30" s="113">
        <f>'A.2.4. Tracking BW =16Hz'!D44</f>
        <v>0.012629972354845868</v>
      </c>
      <c r="E30" s="113">
        <f>'A.2.4. Tracking BW =16Hz'!E44</f>
        <v>0.006541662201131436</v>
      </c>
      <c r="F30" s="113">
        <f>'A.2.4. Tracking BW =16Hz'!F44</f>
        <v>0.02783260315040217</v>
      </c>
      <c r="G30" s="117">
        <f>'A.2.4. Tracking BW =16Hz'!G44</f>
        <v>0.02783260315040217</v>
      </c>
      <c r="H30" s="181">
        <f>'A.2.4. Tracking BW =16Hz'!H44</f>
        <v>0.5</v>
      </c>
      <c r="I30" s="192" t="s">
        <v>218</v>
      </c>
      <c r="J30" s="182">
        <f>'A.2.4. Tracking BW =16Hz'!J44</f>
        <v>0.5</v>
      </c>
      <c r="K30" s="118">
        <f>'A.2.4. Tracking BW =16Hz'!K44</f>
        <v>0.009283136726712207</v>
      </c>
      <c r="L30" s="113">
        <f>'A.2.4. Tracking BW =16Hz'!L44</f>
        <v>0.01971812500701144</v>
      </c>
      <c r="M30" s="113">
        <f>'A.2.4. Tracking BW =16Hz'!M44</f>
        <v>0.014415826327459887</v>
      </c>
      <c r="N30" s="122"/>
    </row>
    <row r="31" spans="1:14" s="53" customFormat="1" ht="12.75">
      <c r="A31" s="49" t="s">
        <v>208</v>
      </c>
      <c r="B31" s="113">
        <f>'A.2.4. Tracking BW =16Hz'!B45</f>
        <v>1.2584291050405485</v>
      </c>
      <c r="C31" s="113">
        <f>'A.2.4. Tracking BW =16Hz'!C45</f>
        <v>0.2987237648189426</v>
      </c>
      <c r="D31" s="113">
        <f>'A.2.4. Tracking BW =16Hz'!D45</f>
        <v>0.15537435134717553</v>
      </c>
      <c r="E31" s="113">
        <f>'A.2.4. Tracking BW =16Hz'!E45</f>
        <v>0.08081442422630015</v>
      </c>
      <c r="F31" s="52">
        <f>'A.2.4. Tracking BW =16Hz'!F45</f>
        <v>0.10302436156497932</v>
      </c>
      <c r="G31" s="115">
        <f>'A.2.4. Tracking BW =16Hz'!G45</f>
        <v>0.10302436156497932</v>
      </c>
      <c r="H31" s="181">
        <f>'A.2.4. Tracking BW =16Hz'!H45</f>
        <v>27.547519117506212</v>
      </c>
      <c r="I31" s="113">
        <f>'A.2.4. Tracking BW =16Hz'!I45</f>
        <v>28.219748147879887</v>
      </c>
      <c r="J31" s="182">
        <f>'A.2.4. Tracking BW =16Hz'!J45</f>
        <v>10.606036893572803</v>
      </c>
      <c r="K31" s="116">
        <f>'A.2.4. Tracking BW =16Hz'!K45</f>
        <v>0.023183278323256944</v>
      </c>
      <c r="L31" s="52">
        <f>'A.2.4. Tracking BW =16Hz'!L45</f>
        <v>0.049006901165494623</v>
      </c>
      <c r="M31" s="52">
        <f>'A.2.4. Tracking BW =16Hz'!M45</f>
        <v>0.03590041609404633</v>
      </c>
      <c r="N31" s="122"/>
    </row>
    <row r="32" spans="1:14" s="53" customFormat="1" ht="12.75">
      <c r="A32" s="49" t="s">
        <v>9</v>
      </c>
      <c r="B32" s="52">
        <f>'A.2.4. Tracking BW =16Hz'!B46</f>
        <v>2.4194641957054195</v>
      </c>
      <c r="C32" s="52">
        <f>'A.2.4. Tracking BW =16Hz'!C46</f>
        <v>0.574328303828025</v>
      </c>
      <c r="D32" s="52">
        <f>'A.2.4. Tracking BW =16Hz'!D46</f>
        <v>0.2987237648189426</v>
      </c>
      <c r="E32" s="52">
        <f>'A.2.4. Tracking BW =16Hz'!E46</f>
        <v>0.15537435134717553</v>
      </c>
      <c r="F32" s="52">
        <f>'A.2.4. Tracking BW =16Hz'!F46</f>
        <v>0.1980753250965578</v>
      </c>
      <c r="G32" s="115">
        <f>'A.2.4. Tracking BW =16Hz'!G46</f>
        <v>0.1980753250965578</v>
      </c>
      <c r="H32" s="163">
        <f>'A.2.4. Tracking BW =16Hz'!H46</f>
        <v>27.547519117506212</v>
      </c>
      <c r="I32" s="114">
        <f>'A.2.4. Tracking BW =16Hz'!I46</f>
        <v>28.219748147879887</v>
      </c>
      <c r="J32" s="162">
        <f>'A.2.4. Tracking BW =16Hz'!J46</f>
        <v>10.606036893572803</v>
      </c>
      <c r="K32" s="116">
        <f>'A.2.4. Tracking BW =16Hz'!K46</f>
        <v>0.04457232562209883</v>
      </c>
      <c r="L32" s="52">
        <f>'A.2.4. Tracking BW =16Hz'!L46</f>
        <v>0.09422099523720721</v>
      </c>
      <c r="M32" s="52">
        <f>'A.2.4. Tracking BW =16Hz'!M46</f>
        <v>0.06902237957033974</v>
      </c>
      <c r="N32" s="122"/>
    </row>
    <row r="33" spans="1:14" s="53" customFormat="1" ht="12.75">
      <c r="A33" s="49" t="s">
        <v>209</v>
      </c>
      <c r="B33" s="113">
        <f>'A.2.4. Tracking BW =16Hz'!B47</f>
        <v>0.9893121820050991</v>
      </c>
      <c r="C33" s="113">
        <f>'A.2.4. Tracking BW =16Hz'!C47</f>
        <v>0.24409984030775142</v>
      </c>
      <c r="D33" s="113">
        <f>'A.2.4. Tracking BW =16Hz'!D47</f>
        <v>0.0771911471855871</v>
      </c>
      <c r="E33" s="113">
        <f>'A.2.4. Tracking BW =16Hz'!E47</f>
        <v>0.02440998403077514</v>
      </c>
      <c r="F33" s="52">
        <f>'A.2.4. Tracking BW =16Hz'!F47</f>
        <v>0.12779540262168132</v>
      </c>
      <c r="G33" s="115">
        <f>'A.2.4. Tracking BW =16Hz'!G47</f>
        <v>0.12779540262168132</v>
      </c>
      <c r="H33" s="181">
        <f>'A.2.4. Tracking BW =16Hz'!H47</f>
        <v>17.603168890641513</v>
      </c>
      <c r="I33" s="113">
        <f>'A.2.4. Tracking BW =16Hz'!I47</f>
        <v>28.219748147879887</v>
      </c>
      <c r="J33" s="182">
        <f>'A.2.4. Tracking BW =16Hz'!J47</f>
        <v>13.750743339313853</v>
      </c>
      <c r="K33" s="116">
        <f>'A.2.4. Tracking BW =16Hz'!K47</f>
        <v>0.026780838017124508</v>
      </c>
      <c r="L33" s="52">
        <f>'A.2.4. Tracking BW =16Hz'!L47</f>
        <v>0.05177244467576072</v>
      </c>
      <c r="M33" s="52">
        <f>'A.2.4. Tracking BW =16Hz'!M47</f>
        <v>0.03936188225888395</v>
      </c>
      <c r="N33" s="122"/>
    </row>
    <row r="34" spans="1:14" s="53" customFormat="1" ht="12.75">
      <c r="A34" s="49" t="s">
        <v>11</v>
      </c>
      <c r="B34" s="52">
        <f>'A.2.4. Tracking BW =16Hz'!B48</f>
        <v>1.7592734833603474</v>
      </c>
      <c r="C34" s="52">
        <f>'A.2.4. Tracking BW =16Hz'!C48</f>
        <v>0.4958306356928961</v>
      </c>
      <c r="D34" s="52">
        <f>'A.2.4. Tracking BW =16Hz'!D48</f>
        <v>0.24409984030775142</v>
      </c>
      <c r="E34" s="52">
        <f>'A.2.4. Tracking BW =16Hz'!E48</f>
        <v>0.0771911471855871</v>
      </c>
      <c r="F34" s="52">
        <f>'A.2.4. Tracking BW =16Hz'!F48</f>
        <v>0.22725593317977008</v>
      </c>
      <c r="G34" s="115">
        <f>'A.2.4. Tracking BW =16Hz'!G48</f>
        <v>0.22725593317977008</v>
      </c>
      <c r="H34" s="163">
        <f>'A.2.4. Tracking BW =16Hz'!H48</f>
        <v>24.5517522567347</v>
      </c>
      <c r="I34" s="114">
        <f>'A.2.4. Tracking BW =16Hz'!I48</f>
        <v>63.176146703733465</v>
      </c>
      <c r="J34" s="162">
        <f>'A.2.4. Tracking BW =16Hz'!J48</f>
        <v>18.8604970299537</v>
      </c>
      <c r="K34" s="116">
        <f>'A.2.4. Tracking BW =16Hz'!K48</f>
        <v>0.047623812829440136</v>
      </c>
      <c r="L34" s="52">
        <f>'A.2.4. Tracking BW =16Hz'!L48</f>
        <v>0.09206587237428457</v>
      </c>
      <c r="M34" s="52">
        <f>'A.2.4. Tracking BW =16Hz'!M48</f>
        <v>0.06999642476134971</v>
      </c>
      <c r="N34" s="122"/>
    </row>
    <row r="35" spans="1:14" s="53" customFormat="1" ht="12.75">
      <c r="A35" s="174"/>
      <c r="B35" s="52"/>
      <c r="C35" s="52"/>
      <c r="D35" s="52"/>
      <c r="E35" s="52"/>
      <c r="F35" s="52"/>
      <c r="G35" s="115"/>
      <c r="H35" s="163"/>
      <c r="I35" s="114"/>
      <c r="J35" s="162"/>
      <c r="K35" s="116"/>
      <c r="L35" s="52"/>
      <c r="M35" s="52"/>
      <c r="N35" s="122"/>
    </row>
    <row r="36" spans="1:14" s="53" customFormat="1" ht="12.75">
      <c r="A36" s="175" t="s">
        <v>177</v>
      </c>
      <c r="B36" s="52"/>
      <c r="C36" s="52"/>
      <c r="D36" s="52"/>
      <c r="E36" s="52"/>
      <c r="F36" s="52"/>
      <c r="G36" s="115"/>
      <c r="H36" s="163"/>
      <c r="I36" s="114"/>
      <c r="J36" s="162"/>
      <c r="K36" s="116"/>
      <c r="L36" s="52"/>
      <c r="M36" s="52"/>
      <c r="N36" s="122"/>
    </row>
    <row r="37" spans="1:14" s="53" customFormat="1" ht="12.75">
      <c r="A37" s="176" t="s">
        <v>207</v>
      </c>
      <c r="B37" s="113">
        <f>'A.2.5. Tracking BW=7.5 kHz'!B44</f>
        <v>0.10367835889953403</v>
      </c>
      <c r="C37" s="113">
        <f>'A.2.5. Tracking BW=7.5 kHz'!C44</f>
        <v>0.024384658941359157</v>
      </c>
      <c r="D37" s="113">
        <f>'A.2.5. Tracking BW=7.5 kHz'!D44</f>
        <v>0.012629972354845868</v>
      </c>
      <c r="E37" s="113">
        <f>'A.2.5. Tracking BW=7.5 kHz'!E44</f>
        <v>0.006541662201131436</v>
      </c>
      <c r="F37" s="113">
        <f>'A.2.5. Tracking BW=7.5 kHz'!F44</f>
        <v>0.02783260315040217</v>
      </c>
      <c r="G37" s="117">
        <f>'A.2.5. Tracking BW=7.5 kHz'!G44</f>
        <v>0.02783260315040217</v>
      </c>
      <c r="H37" s="119">
        <f>'A.2.5. Tracking BW=7.5 kHz'!H44</f>
        <v>0.5</v>
      </c>
      <c r="I37" s="113">
        <f>'A.2.5. Tracking BW=7.5 kHz'!I44</f>
        <v>0.5</v>
      </c>
      <c r="J37" s="193" t="s">
        <v>179</v>
      </c>
      <c r="K37" s="118">
        <f>'A.2.5. Tracking BW=7.5 kHz'!K44</f>
        <v>0.009283136726712207</v>
      </c>
      <c r="L37" s="113">
        <f>'A.2.5. Tracking BW=7.5 kHz'!L44</f>
        <v>0.01971812500701145</v>
      </c>
      <c r="M37" s="113">
        <f>'A.2.5. Tracking BW=7.5 kHz'!M44</f>
        <v>0.014415826327459887</v>
      </c>
      <c r="N37" s="122"/>
    </row>
    <row r="38" spans="1:14" s="53" customFormat="1" ht="12.75">
      <c r="A38" s="49" t="s">
        <v>208</v>
      </c>
      <c r="B38" s="113">
        <f>'A.2.5. Tracking BW=7.5 kHz'!B45</f>
        <v>1.2584291050405485</v>
      </c>
      <c r="C38" s="113">
        <f>'A.2.5. Tracking BW=7.5 kHz'!C45</f>
        <v>0.2987237648189426</v>
      </c>
      <c r="D38" s="113">
        <f>'A.2.5. Tracking BW=7.5 kHz'!D45</f>
        <v>0.15537435134717553</v>
      </c>
      <c r="E38" s="113">
        <f>'A.2.5. Tracking BW=7.5 kHz'!E45</f>
        <v>0.08081442422630015</v>
      </c>
      <c r="F38" s="52">
        <f>'A.2.5. Tracking BW=7.5 kHz'!F45</f>
        <v>0.10302436156497932</v>
      </c>
      <c r="G38" s="115">
        <f>'A.2.5. Tracking BW=7.5 kHz'!G45</f>
        <v>0.10302436156497932</v>
      </c>
      <c r="H38" s="181">
        <f>'A.2.5. Tracking BW=7.5 kHz'!H45</f>
        <v>12.305024794255006</v>
      </c>
      <c r="I38" s="113">
        <f>'A.2.5. Tracking BW=7.5 kHz'!I45</f>
        <v>15.599094001386115</v>
      </c>
      <c r="J38" s="182">
        <f>'A.2.5. Tracking BW=7.5 kHz'!J45</f>
        <v>4.360266221563894</v>
      </c>
      <c r="K38" s="116">
        <f>'A.2.5. Tracking BW=7.5 kHz'!K45</f>
        <v>0.023183278323256944</v>
      </c>
      <c r="L38" s="52">
        <f>'A.2.5. Tracking BW=7.5 kHz'!L45</f>
        <v>0.049006901165494665</v>
      </c>
      <c r="M38" s="52">
        <f>'A.2.5. Tracking BW=7.5 kHz'!M45</f>
        <v>0.03590041609404633</v>
      </c>
      <c r="N38" s="122"/>
    </row>
    <row r="39" spans="1:14" s="53" customFormat="1" ht="12.75">
      <c r="A39" s="49" t="s">
        <v>9</v>
      </c>
      <c r="B39" s="52">
        <f>'A.2.5. Tracking BW=7.5 kHz'!B46</f>
        <v>2.4194641957054195</v>
      </c>
      <c r="C39" s="52">
        <f>'A.2.5. Tracking BW=7.5 kHz'!C46</f>
        <v>0.574328303828025</v>
      </c>
      <c r="D39" s="52">
        <f>'A.2.5. Tracking BW=7.5 kHz'!D46</f>
        <v>0.2987237648189426</v>
      </c>
      <c r="E39" s="52">
        <f>'A.2.5. Tracking BW=7.5 kHz'!E46</f>
        <v>0.15537435134717553</v>
      </c>
      <c r="F39" s="52">
        <f>'A.2.5. Tracking BW=7.5 kHz'!F46</f>
        <v>0.1980753250965578</v>
      </c>
      <c r="G39" s="115">
        <f>'A.2.5. Tracking BW=7.5 kHz'!G46</f>
        <v>0.1980753250965578</v>
      </c>
      <c r="H39" s="183">
        <f>'A.2.5. Tracking BW=7.5 kHz'!H46</f>
        <v>38.91190501469062</v>
      </c>
      <c r="I39" s="52">
        <f>'A.2.5. Tracking BW=7.5 kHz'!I46</f>
        <v>7.329637445123564</v>
      </c>
      <c r="J39" s="184">
        <f>'A.2.5. Tracking BW=7.5 kHz'!J46</f>
        <v>8.38307693660476</v>
      </c>
      <c r="K39" s="116">
        <f>'A.2.5. Tracking BW=7.5 kHz'!K46</f>
        <v>0.04457232562209883</v>
      </c>
      <c r="L39" s="52">
        <f>'A.2.5. Tracking BW=7.5 kHz'!L46</f>
        <v>0.09422099523720721</v>
      </c>
      <c r="M39" s="52">
        <f>'A.2.5. Tracking BW=7.5 kHz'!M46</f>
        <v>0.06902237957033974</v>
      </c>
      <c r="N39" s="122"/>
    </row>
    <row r="40" spans="1:14" s="53" customFormat="1" ht="12.75">
      <c r="A40" s="49" t="s">
        <v>209</v>
      </c>
      <c r="B40" s="113">
        <f>'A.2.5. Tracking BW=7.5 kHz'!B47</f>
        <v>0.9893121820050991</v>
      </c>
      <c r="C40" s="113">
        <f>'A.2.5. Tracking BW=7.5 kHz'!C47</f>
        <v>0.24409984030775142</v>
      </c>
      <c r="D40" s="113">
        <f>'A.2.5. Tracking BW=7.5 kHz'!D47</f>
        <v>0.0771911471855871</v>
      </c>
      <c r="E40" s="113">
        <f>'A.2.5. Tracking BW=7.5 kHz'!E47</f>
        <v>0.02440998403077514</v>
      </c>
      <c r="F40" s="52">
        <f>'A.2.5. Tracking BW=7.5 kHz'!F47</f>
        <v>0.12779540262168132</v>
      </c>
      <c r="G40" s="115">
        <f>'A.2.5. Tracking BW=7.5 kHz'!G47</f>
        <v>0.12779540262168132</v>
      </c>
      <c r="H40" s="181">
        <f>'A.2.5. Tracking BW=7.5 kHz'!H47</f>
        <v>21.881772231642117</v>
      </c>
      <c r="I40" s="113">
        <f>'A.2.5. Tracking BW=7.5 kHz'!I47</f>
        <v>10.353388079709827</v>
      </c>
      <c r="J40" s="182">
        <f>'A.2.5. Tracking BW=7.5 kHz'!J47</f>
        <v>2.9552270665299023</v>
      </c>
      <c r="K40" s="116">
        <f>'A.2.5. Tracking BW=7.5 kHz'!K47</f>
        <v>0.026780838017124508</v>
      </c>
      <c r="L40" s="52">
        <f>'A.2.5. Tracking BW=7.5 kHz'!L47</f>
        <v>0.05177244467576074</v>
      </c>
      <c r="M40" s="52">
        <f>'A.2.5. Tracking BW=7.5 kHz'!M47</f>
        <v>0.03936188225888395</v>
      </c>
      <c r="N40" s="122"/>
    </row>
    <row r="41" spans="1:14" s="53" customFormat="1" ht="12.75">
      <c r="A41" s="49" t="s">
        <v>11</v>
      </c>
      <c r="B41" s="52">
        <f>'A.2.5. Tracking BW=7.5 kHz'!B48</f>
        <v>1.7592734833603474</v>
      </c>
      <c r="C41" s="52">
        <f>'A.2.5. Tracking BW=7.5 kHz'!C48</f>
        <v>0.4958306356928961</v>
      </c>
      <c r="D41" s="52">
        <f>'A.2.5. Tracking BW=7.5 kHz'!D48</f>
        <v>0.24409984030775142</v>
      </c>
      <c r="E41" s="52">
        <f>'A.2.5. Tracking BW=7.5 kHz'!E48</f>
        <v>0.0771911471855871</v>
      </c>
      <c r="F41" s="52">
        <f>'A.2.5. Tracking BW=7.5 kHz'!F48</f>
        <v>0.22725593317977008</v>
      </c>
      <c r="G41" s="115">
        <f>'A.2.5. Tracking BW=7.5 kHz'!G48</f>
        <v>0.22725593317977008</v>
      </c>
      <c r="H41" s="183">
        <f>'A.2.5. Tracking BW=7.5 kHz'!H48</f>
        <v>21.881772231642117</v>
      </c>
      <c r="I41" s="52">
        <f>'A.2.5. Tracking BW=7.5 kHz'!I48</f>
        <v>10.353388079709827</v>
      </c>
      <c r="J41" s="184">
        <f>'A.2.5. Tracking BW=7.5 kHz'!J48</f>
        <v>5.2552194443998514</v>
      </c>
      <c r="K41" s="116">
        <f>'A.2.5. Tracking BW=7.5 kHz'!K48</f>
        <v>0.047623812829440136</v>
      </c>
      <c r="L41" s="52">
        <f>'A.2.5. Tracking BW=7.5 kHz'!L48</f>
        <v>0.09206587237428457</v>
      </c>
      <c r="M41" s="52">
        <f>'A.2.5. Tracking BW=7.5 kHz'!M48</f>
        <v>0.06999642476134971</v>
      </c>
      <c r="N41" s="122"/>
    </row>
    <row r="42" spans="1:14" s="53" customFormat="1" ht="12.75">
      <c r="A42" s="174"/>
      <c r="B42" s="52"/>
      <c r="C42" s="52"/>
      <c r="D42" s="52"/>
      <c r="E42" s="52"/>
      <c r="F42" s="52"/>
      <c r="G42" s="115"/>
      <c r="H42" s="163"/>
      <c r="I42" s="114"/>
      <c r="J42" s="162"/>
      <c r="K42" s="116"/>
      <c r="L42" s="52"/>
      <c r="M42" s="52"/>
      <c r="N42" s="122"/>
    </row>
    <row r="43" spans="1:14" s="53" customFormat="1" ht="12.75">
      <c r="A43" s="168" t="s">
        <v>135</v>
      </c>
      <c r="B43" s="200"/>
      <c r="C43" s="200"/>
      <c r="D43" s="200"/>
      <c r="E43" s="200"/>
      <c r="F43" s="200"/>
      <c r="G43" s="200"/>
      <c r="H43" s="201"/>
      <c r="I43" s="201"/>
      <c r="J43" s="201"/>
      <c r="K43" s="200"/>
      <c r="L43" s="200"/>
      <c r="M43" s="200"/>
      <c r="N43" s="122"/>
    </row>
    <row r="44" spans="1:14" s="53" customFormat="1" ht="12.75">
      <c r="A44" s="168" t="s">
        <v>163</v>
      </c>
      <c r="B44" s="200"/>
      <c r="C44" s="200"/>
      <c r="D44" s="200"/>
      <c r="E44" s="200"/>
      <c r="F44" s="200"/>
      <c r="G44" s="200"/>
      <c r="H44" s="201"/>
      <c r="I44" s="201"/>
      <c r="J44" s="201"/>
      <c r="K44" s="200"/>
      <c r="L44" s="200"/>
      <c r="M44" s="200"/>
      <c r="N44" s="122"/>
    </row>
    <row r="45" spans="1:14" s="53" customFormat="1" ht="12.75">
      <c r="A45" s="168" t="s">
        <v>164</v>
      </c>
      <c r="B45" s="200"/>
      <c r="C45" s="200"/>
      <c r="D45" s="200"/>
      <c r="E45" s="200"/>
      <c r="F45" s="200"/>
      <c r="G45" s="200"/>
      <c r="H45" s="201"/>
      <c r="I45" s="201"/>
      <c r="J45" s="201"/>
      <c r="K45" s="200"/>
      <c r="L45" s="200"/>
      <c r="M45" s="200"/>
      <c r="N45" s="122"/>
    </row>
    <row r="46" spans="1:14" s="53" customFormat="1" ht="13.5" thickBot="1">
      <c r="A46" s="169" t="s">
        <v>178</v>
      </c>
      <c r="B46" s="200"/>
      <c r="C46" s="200"/>
      <c r="D46" s="200"/>
      <c r="E46" s="200"/>
      <c r="F46" s="200"/>
      <c r="G46" s="200"/>
      <c r="H46" s="201"/>
      <c r="I46" s="201"/>
      <c r="J46" s="201"/>
      <c r="K46" s="200"/>
      <c r="L46" s="200"/>
      <c r="M46" s="200"/>
      <c r="N46" s="122"/>
    </row>
    <row r="47" spans="1:14" s="53" customFormat="1" ht="13.5" thickBot="1">
      <c r="A47" s="197"/>
      <c r="B47" s="198"/>
      <c r="C47" s="198"/>
      <c r="D47" s="198"/>
      <c r="E47" s="198"/>
      <c r="F47" s="198"/>
      <c r="G47" s="198"/>
      <c r="H47" s="199"/>
      <c r="I47" s="199"/>
      <c r="J47" s="199"/>
      <c r="K47" s="198"/>
      <c r="L47" s="198"/>
      <c r="M47" s="198"/>
      <c r="N47" s="122"/>
    </row>
    <row r="48" spans="1:14" s="53" customFormat="1" ht="12.75">
      <c r="A48" s="194"/>
      <c r="B48" s="52"/>
      <c r="C48" s="52"/>
      <c r="D48" s="52"/>
      <c r="E48" s="52"/>
      <c r="F48" s="52"/>
      <c r="G48" s="115"/>
      <c r="H48" s="195"/>
      <c r="I48" s="114"/>
      <c r="J48" s="196"/>
      <c r="K48" s="116"/>
      <c r="L48" s="52"/>
      <c r="M48" s="52"/>
      <c r="N48" s="122"/>
    </row>
    <row r="49" spans="1:14" s="53" customFormat="1" ht="12.75">
      <c r="A49" s="46" t="s">
        <v>160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122"/>
    </row>
    <row r="50" spans="1:14" s="53" customFormat="1" ht="12.75">
      <c r="A50" s="53" t="s">
        <v>219</v>
      </c>
      <c r="B50" s="202">
        <f>'A.3.0. Blocking'!B17</f>
        <v>56</v>
      </c>
      <c r="C50" s="202">
        <f>'A.3.0. Blocking'!C17</f>
        <v>54</v>
      </c>
      <c r="D50" s="202">
        <f>'A.3.0. Blocking'!D17</f>
        <v>52</v>
      </c>
      <c r="E50" s="202">
        <f>'A.3.0. Blocking'!E17</f>
        <v>47</v>
      </c>
      <c r="F50" s="202">
        <f>'A.3.0. Blocking'!F17</f>
        <v>27</v>
      </c>
      <c r="G50" s="202">
        <f>'A.3.0. Blocking'!G17</f>
        <v>27</v>
      </c>
      <c r="H50" s="202">
        <f>'A.3.0. Blocking'!H17</f>
        <v>44</v>
      </c>
      <c r="I50" s="202">
        <f>'A.3.0. Blocking'!I17</f>
        <v>36</v>
      </c>
      <c r="J50" s="202">
        <f>'A.3.0. Blocking'!J17</f>
        <v>10</v>
      </c>
      <c r="K50" s="202">
        <f>'A.3.0. Blocking'!K17</f>
        <v>10</v>
      </c>
      <c r="L50" s="202">
        <f>'A.3.0. Blocking'!L17</f>
        <v>10</v>
      </c>
      <c r="M50" s="202">
        <f>'A.3.0. Blocking'!M17</f>
        <v>10</v>
      </c>
      <c r="N50" s="122"/>
    </row>
    <row r="51" spans="1:14" s="130" customFormat="1" ht="12.75">
      <c r="A51" s="128" t="s">
        <v>161</v>
      </c>
      <c r="B51" s="52">
        <f>'A.3.0. Blocking'!B24</f>
        <v>0.08586138303762325</v>
      </c>
      <c r="C51" s="52">
        <f>'A.3.0. Blocking'!C24</f>
        <v>0.07533898946339534</v>
      </c>
      <c r="D51" s="52">
        <f>'A.3.0. Blocking'!D24</f>
        <v>0.06610612515848328</v>
      </c>
      <c r="E51" s="52">
        <f>'A.3.0. Blocking'!E24</f>
        <v>0.04767563418654343</v>
      </c>
      <c r="F51" s="52">
        <f>'A.3.0. Blocking'!F24</f>
        <v>0.019091930955732347</v>
      </c>
      <c r="G51" s="52">
        <f>'A.3.0. Blocking'!G24</f>
        <v>0.019091930955732347</v>
      </c>
      <c r="H51" s="52">
        <f>'A.3.0. Blocking'!H24</f>
        <v>0.03918585662617647</v>
      </c>
      <c r="I51" s="52">
        <f>'A.3.0. Blocking'!I24</f>
        <v>0.02322827659079949</v>
      </c>
      <c r="J51" s="52">
        <f>'A.3.0. Blocking'!J24</f>
        <v>0.002239305235012387</v>
      </c>
      <c r="K51" s="52">
        <f>'A.3.0. Blocking'!K24</f>
        <v>0.004468001347132747</v>
      </c>
      <c r="L51" s="52">
        <f>'A.3.0. Blocking'!L24</f>
        <v>0.004468001347132747</v>
      </c>
      <c r="M51" s="52">
        <f>'A.3.0. Blocking'!M24</f>
        <v>0.004468001347132747</v>
      </c>
      <c r="N51" s="177"/>
    </row>
    <row r="52" spans="1:14" s="130" customFormat="1" ht="12.75">
      <c r="A52" s="128" t="s">
        <v>162</v>
      </c>
      <c r="B52" s="52">
        <f>'A.3.0. Blocking'!B27</f>
        <v>0.48276898269418145</v>
      </c>
      <c r="C52" s="52">
        <f>'A.3.0. Blocking'!C27</f>
        <v>0.3915888060122234</v>
      </c>
      <c r="D52" s="52">
        <f>'A.3.0. Blocking'!D27</f>
        <v>0.31762975354863643</v>
      </c>
      <c r="E52" s="52">
        <f>'A.3.0. Blocking'!E27</f>
        <v>0.18821249434073847</v>
      </c>
      <c r="F52" s="52">
        <f>'A.3.0. Blocking'!F27</f>
        <v>0.043479527310327365</v>
      </c>
      <c r="G52" s="52">
        <f>'A.3.0. Blocking'!G27</f>
        <v>0.043479527310327365</v>
      </c>
      <c r="H52" s="52">
        <f>'A.3.0. Blocking'!H27</f>
        <v>0.1374943378881291</v>
      </c>
      <c r="I52" s="52">
        <f>'A.3.0. Blocking'!I27</f>
        <v>0.05951801662182846</v>
      </c>
      <c r="J52" s="52">
        <f>'A.3.0. Blocking'!J27</f>
        <v>0.003915888060122231</v>
      </c>
      <c r="K52" s="52">
        <f>'A.3.0. Blocking'!K27</f>
        <v>0.007337659273027995</v>
      </c>
      <c r="L52" s="52">
        <f>'A.3.0. Blocking'!L27</f>
        <v>0.007337659273027995</v>
      </c>
      <c r="M52" s="52">
        <f>'A.3.0. Blocking'!M27</f>
        <v>0.007337659273027995</v>
      </c>
      <c r="N52" s="177"/>
    </row>
    <row r="53" spans="1:14" s="53" customFormat="1" ht="12.75">
      <c r="A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122"/>
    </row>
    <row r="54" spans="1:13" s="53" customFormat="1" ht="12.75">
      <c r="A54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s="53" customFormat="1" ht="12.75">
      <c r="A55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s="53" customFormat="1" ht="12.75">
      <c r="A56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3" s="53" customFormat="1" ht="12.75">
      <c r="A57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s="53" customFormat="1" ht="12.75">
      <c r="A58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s="53" customFormat="1" ht="12.75">
      <c r="A59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s="55" customFormat="1" ht="12.75">
      <c r="A6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s="56" customFormat="1" ht="12.75">
      <c r="A6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s="55" customFormat="1" ht="12.75">
      <c r="A62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3" s="53" customFormat="1" ht="12.75">
      <c r="A63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s="53" customFormat="1" ht="12.75">
      <c r="A6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3" s="53" customFormat="1" ht="12.75">
      <c r="A65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s="53" customFormat="1" ht="12.75">
      <c r="A66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1:13" s="53" customFormat="1" ht="12.75">
      <c r="A67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1:13" s="53" customFormat="1" ht="12.75">
      <c r="A6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s="53" customFormat="1" ht="12.75">
      <c r="A6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s="53" customFormat="1" ht="12.75">
      <c r="A7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53" customFormat="1" ht="12.75">
      <c r="A7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1:13" s="53" customFormat="1" ht="12.75">
      <c r="A72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1:13" s="53" customFormat="1" ht="12.75">
      <c r="A73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s="53" customFormat="1" ht="12.75">
      <c r="A74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1:13" s="53" customFormat="1" ht="12.75">
      <c r="A75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s="53" customFormat="1" ht="12.75">
      <c r="A76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s="53" customFormat="1" ht="12.75">
      <c r="A77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s="53" customFormat="1" ht="12.75">
      <c r="A78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3" s="53" customFormat="1" ht="12.75">
      <c r="A79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s="53" customFormat="1" ht="12.75">
      <c r="A8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s="53" customFormat="1" ht="12.75">
      <c r="A8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s="53" customFormat="1" ht="12.75">
      <c r="A82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s="53" customFormat="1" ht="12.75">
      <c r="A83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s="53" customFormat="1" ht="12.75">
      <c r="A84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s="53" customFormat="1" ht="12.75">
      <c r="A85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s="53" customFormat="1" ht="12.75">
      <c r="A86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s="53" customFormat="1" ht="12.75">
      <c r="A87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s="53" customFormat="1" ht="12.75">
      <c r="A88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s="53" customFormat="1" ht="12.75">
      <c r="A89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53" customFormat="1" ht="12.75">
      <c r="A9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s="53" customFormat="1" ht="12.75">
      <c r="A9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s="53" customFormat="1" ht="12.75">
      <c r="A92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s="53" customFormat="1" ht="12.75">
      <c r="A93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s="53" customFormat="1" ht="12.75">
      <c r="A94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s="53" customFormat="1" ht="12.75">
      <c r="A95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s="53" customFormat="1" ht="12.75">
      <c r="A96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53" customFormat="1" ht="12.75">
      <c r="A97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s="53" customFormat="1" ht="12.75">
      <c r="A98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53" customFormat="1" ht="12.75">
      <c r="A99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53" customFormat="1" ht="12.75">
      <c r="A10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53" customFormat="1" ht="12.75">
      <c r="A10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s="53" customFormat="1" ht="12.75">
      <c r="A102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s="53" customFormat="1" ht="12.75">
      <c r="A103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5" ht="21" customHeight="1"/>
    <row r="108" spans="14:16" ht="12.75">
      <c r="N108" s="58"/>
      <c r="O108" s="58"/>
      <c r="P108" s="58"/>
    </row>
    <row r="109" spans="14:16" ht="12.75">
      <c r="N109" s="58"/>
      <c r="O109" s="58"/>
      <c r="P109" s="58"/>
    </row>
    <row r="110" spans="14:16" ht="12.75">
      <c r="N110" s="58"/>
      <c r="O110" s="58"/>
      <c r="P110" s="58"/>
    </row>
    <row r="111" spans="14:16" ht="12.75">
      <c r="N111" s="58"/>
      <c r="O111" s="58"/>
      <c r="P111" s="58"/>
    </row>
    <row r="112" spans="14:16" ht="12.75">
      <c r="N112" s="58"/>
      <c r="O112" s="58"/>
      <c r="P112" s="58"/>
    </row>
    <row r="113" spans="14:16" ht="12.75">
      <c r="N113" s="58"/>
      <c r="O113" s="58"/>
      <c r="P113" s="58"/>
    </row>
    <row r="114" spans="14:16" ht="12.75">
      <c r="N114" s="58"/>
      <c r="O114" s="58"/>
      <c r="P114" s="58"/>
    </row>
    <row r="115" spans="14:16" ht="12.75">
      <c r="N115" s="58"/>
      <c r="O115" s="58"/>
      <c r="P115" s="58"/>
    </row>
    <row r="116" spans="14:16" ht="12.75">
      <c r="N116" s="58"/>
      <c r="O116" s="58"/>
      <c r="P116" s="58"/>
    </row>
    <row r="117" spans="14:16" ht="12.75">
      <c r="N117" s="58"/>
      <c r="O117" s="58"/>
      <c r="P117" s="58"/>
    </row>
    <row r="118" spans="14:16" ht="12.75">
      <c r="N118" s="58"/>
      <c r="O118" s="58"/>
      <c r="P118" s="58"/>
    </row>
    <row r="119" spans="14:16" ht="12.75">
      <c r="N119" s="58"/>
      <c r="O119" s="58"/>
      <c r="P119" s="58"/>
    </row>
    <row r="120" spans="14:16" ht="12.75">
      <c r="N120" s="58"/>
      <c r="O120" s="58"/>
      <c r="P120" s="58"/>
    </row>
    <row r="121" spans="14:16" ht="12.75">
      <c r="N121" s="58"/>
      <c r="O121" s="58"/>
      <c r="P121" s="58"/>
    </row>
    <row r="122" spans="14:16" ht="12.75">
      <c r="N122" s="58"/>
      <c r="O122" s="58"/>
      <c r="P122" s="58"/>
    </row>
    <row r="123" spans="14:16" ht="12.75">
      <c r="N123" s="58"/>
      <c r="O123" s="58"/>
      <c r="P123" s="58"/>
    </row>
    <row r="124" spans="14:16" ht="12.75">
      <c r="N124" s="58"/>
      <c r="O124" s="58"/>
      <c r="P124" s="58"/>
    </row>
    <row r="125" spans="14:16" ht="12.75">
      <c r="N125" s="58"/>
      <c r="O125" s="58"/>
      <c r="P125" s="58"/>
    </row>
    <row r="126" spans="14:16" ht="12.75">
      <c r="N126" s="58"/>
      <c r="O126" s="58"/>
      <c r="P126" s="58"/>
    </row>
    <row r="130" spans="1:13" s="46" customFormat="1" ht="12.75">
      <c r="A13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</sheetData>
  <printOptions gridLines="1" headings="1" horizontalCentered="1"/>
  <pageMargins left="0.236220472440945" right="0.236220472440945" top="0.511811023622047" bottom="0.49" header="0.511811023622047" footer="0.34"/>
  <pageSetup horizontalDpi="300" verticalDpi="300" orientation="landscape" paperSize="9" scale="70" r:id="rId1"/>
  <headerFooter alignWithMargins="0">
    <oddFooter>&amp;CAnnex B, page &amp;P&amp;R22 March 2003</oddFooter>
  </headerFooter>
  <rowBreaks count="1" manualBreakCount="1"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93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49.57421875" style="17" customWidth="1"/>
    <col min="2" max="3" width="8.7109375" style="18" customWidth="1"/>
    <col min="4" max="4" width="9.00390625" style="43" customWidth="1"/>
    <col min="5" max="16" width="8.7109375" style="18" customWidth="1"/>
    <col min="17" max="19" width="8.28125" style="18" customWidth="1"/>
    <col min="20" max="23" width="8.7109375" style="10" customWidth="1"/>
    <col min="24" max="16384" width="10.28125" style="10" customWidth="1"/>
  </cols>
  <sheetData>
    <row r="1" spans="1:19" ht="18" customHeight="1">
      <c r="A1" s="34" t="s">
        <v>188</v>
      </c>
      <c r="B1" s="9"/>
      <c r="C1" s="9"/>
      <c r="D1" s="35"/>
      <c r="E1" s="36"/>
      <c r="F1" s="36"/>
      <c r="G1" s="9"/>
      <c r="H1" s="9"/>
      <c r="I1" s="9"/>
      <c r="J1" s="9"/>
      <c r="K1" s="9"/>
      <c r="N1" s="2"/>
      <c r="O1" s="2"/>
      <c r="P1" s="2"/>
      <c r="Q1" s="2"/>
      <c r="R1" s="10"/>
      <c r="S1" s="10"/>
    </row>
    <row r="2" spans="1:19" ht="18" customHeight="1">
      <c r="A2" s="34"/>
      <c r="B2" s="42"/>
      <c r="C2" s="80" t="s">
        <v>101</v>
      </c>
      <c r="D2" s="35"/>
      <c r="E2" s="39"/>
      <c r="F2" s="67" t="s">
        <v>97</v>
      </c>
      <c r="G2" s="23"/>
      <c r="H2" s="103" t="s">
        <v>95</v>
      </c>
      <c r="I2" s="67"/>
      <c r="J2" s="9"/>
      <c r="K2" s="104" t="s">
        <v>96</v>
      </c>
      <c r="L2" s="36"/>
      <c r="M2" s="80" t="s">
        <v>113</v>
      </c>
      <c r="N2" s="2"/>
      <c r="O2" s="2"/>
      <c r="P2" s="2"/>
      <c r="Q2" s="2"/>
      <c r="R2" s="10"/>
      <c r="S2" s="10"/>
    </row>
    <row r="3" spans="1:19" ht="15.75">
      <c r="A3" s="33" t="s">
        <v>0</v>
      </c>
      <c r="B3" s="82" t="s">
        <v>91</v>
      </c>
      <c r="C3" s="25" t="s">
        <v>92</v>
      </c>
      <c r="D3" s="25" t="s">
        <v>93</v>
      </c>
      <c r="E3" s="38" t="s">
        <v>94</v>
      </c>
      <c r="F3" s="25"/>
      <c r="G3" s="25"/>
      <c r="H3" s="38" t="s">
        <v>144</v>
      </c>
      <c r="I3" s="25" t="s">
        <v>145</v>
      </c>
      <c r="J3" s="25" t="s">
        <v>145</v>
      </c>
      <c r="K3" s="25" t="s">
        <v>98</v>
      </c>
      <c r="L3" s="38" t="s">
        <v>99</v>
      </c>
      <c r="M3" s="110" t="s">
        <v>112</v>
      </c>
      <c r="N3" s="2"/>
      <c r="O3" s="2"/>
      <c r="P3" s="2"/>
      <c r="Q3" s="2"/>
      <c r="R3" s="10"/>
      <c r="S3" s="10"/>
    </row>
    <row r="4" spans="1:19" ht="13.5">
      <c r="A4" s="20"/>
      <c r="B4" s="120" t="s">
        <v>137</v>
      </c>
      <c r="C4" s="120" t="s">
        <v>138</v>
      </c>
      <c r="D4" s="120" t="s">
        <v>139</v>
      </c>
      <c r="E4" s="120" t="s">
        <v>140</v>
      </c>
      <c r="F4" s="9" t="s">
        <v>103</v>
      </c>
      <c r="G4" s="9" t="s">
        <v>103</v>
      </c>
      <c r="H4" s="9" t="s">
        <v>102</v>
      </c>
      <c r="I4" s="9" t="s">
        <v>114</v>
      </c>
      <c r="J4" s="9" t="s">
        <v>115</v>
      </c>
      <c r="K4" s="9" t="s">
        <v>116</v>
      </c>
      <c r="L4" s="9" t="s">
        <v>105</v>
      </c>
      <c r="M4" s="9" t="s">
        <v>103</v>
      </c>
      <c r="N4" s="2"/>
      <c r="O4" s="2"/>
      <c r="P4" s="2"/>
      <c r="Q4" s="2"/>
      <c r="R4" s="10"/>
      <c r="S4" s="10"/>
    </row>
    <row r="5" spans="1:19" ht="15">
      <c r="A5" s="2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2"/>
      <c r="O5" s="2"/>
      <c r="P5" s="2"/>
      <c r="Q5" s="2"/>
      <c r="R5" s="10"/>
      <c r="S5" s="10"/>
    </row>
    <row r="6" spans="1:19" ht="12" customHeight="1">
      <c r="A6" s="26" t="s">
        <v>106</v>
      </c>
      <c r="B6" s="27">
        <f>'Input data'!B6</f>
        <v>26</v>
      </c>
      <c r="C6" s="27">
        <f>'Input data'!C6</f>
        <v>26</v>
      </c>
      <c r="D6" s="27">
        <f>'Input data'!D6</f>
        <v>26</v>
      </c>
      <c r="E6" s="27">
        <f>'Input data'!E6</f>
        <v>26</v>
      </c>
      <c r="F6" s="27">
        <f>'Input data'!F6</f>
        <v>-3</v>
      </c>
      <c r="G6" s="27">
        <f>'Input data'!G6</f>
        <v>-3</v>
      </c>
      <c r="H6" s="27">
        <f>'Input data'!H6</f>
        <v>14</v>
      </c>
      <c r="I6" s="27">
        <f>'Input data'!I6</f>
        <v>2.5</v>
      </c>
      <c r="J6" s="27">
        <f>'Input data'!J6</f>
        <v>-20</v>
      </c>
      <c r="K6" s="27">
        <f>'Input data'!K6</f>
        <v>-20</v>
      </c>
      <c r="L6" s="27">
        <f>'Input data'!L6</f>
        <v>-3</v>
      </c>
      <c r="M6" s="27">
        <f>'Input data'!M6</f>
        <v>-20</v>
      </c>
      <c r="N6" s="2"/>
      <c r="O6" s="2"/>
      <c r="P6" s="2"/>
      <c r="Q6" s="2"/>
      <c r="R6" s="10"/>
      <c r="S6" s="10"/>
    </row>
    <row r="7" spans="1:19" ht="12" customHeight="1">
      <c r="A7" s="26" t="s">
        <v>14</v>
      </c>
      <c r="B7" s="31">
        <f>'Input data'!B7</f>
        <v>0.95</v>
      </c>
      <c r="C7" s="31">
        <f>'Input data'!C7</f>
        <v>0.95</v>
      </c>
      <c r="D7" s="31">
        <f>'Input data'!D7</f>
        <v>0.95</v>
      </c>
      <c r="E7" s="31">
        <f>'Input data'!E7</f>
        <v>0.95</v>
      </c>
      <c r="F7" s="31">
        <f>'Input data'!F7</f>
        <v>0.01</v>
      </c>
      <c r="G7" s="31">
        <f>'Input data'!G7</f>
        <v>0.01</v>
      </c>
      <c r="H7" s="31">
        <f>'Input data'!H7</f>
        <v>0.0003</v>
      </c>
      <c r="I7" s="31">
        <f>'Input data'!I7</f>
        <v>0.0003</v>
      </c>
      <c r="J7" s="31">
        <f>'Input data'!J7</f>
        <v>0.0003</v>
      </c>
      <c r="K7" s="102">
        <f>'Input data'!K7</f>
        <v>1</v>
      </c>
      <c r="L7" s="31">
        <f>'Input data'!L7</f>
        <v>1</v>
      </c>
      <c r="M7" s="31">
        <f>'Input data'!M7</f>
        <v>0.01</v>
      </c>
      <c r="N7" s="2"/>
      <c r="O7" s="2"/>
      <c r="P7" s="2"/>
      <c r="Q7" s="2"/>
      <c r="R7" s="10"/>
      <c r="S7" s="10"/>
    </row>
    <row r="8" spans="1:19" ht="12" customHeight="1">
      <c r="A8" s="26" t="s">
        <v>1</v>
      </c>
      <c r="B8" s="27">
        <f>'Input data'!B8</f>
        <v>10</v>
      </c>
      <c r="C8" s="27">
        <f>'Input data'!C8</f>
        <v>10</v>
      </c>
      <c r="D8" s="27">
        <f>'Input data'!D8</f>
        <v>10</v>
      </c>
      <c r="E8" s="27">
        <f>'Input data'!E8</f>
        <v>10</v>
      </c>
      <c r="F8" s="27">
        <f>'Input data'!F8</f>
        <v>10</v>
      </c>
      <c r="G8" s="27">
        <f>'Input data'!G8</f>
        <v>10</v>
      </c>
      <c r="H8" s="27">
        <f>'Input data'!H8</f>
        <v>10</v>
      </c>
      <c r="I8" s="27">
        <f>'Input data'!I8</f>
        <v>10</v>
      </c>
      <c r="J8" s="27">
        <f>'Input data'!J8</f>
        <v>10</v>
      </c>
      <c r="K8" s="27">
        <f>'Input data'!K8</f>
        <v>10</v>
      </c>
      <c r="L8" s="27">
        <f>'Input data'!L8</f>
        <v>10</v>
      </c>
      <c r="M8" s="27">
        <f>'Input data'!M8</f>
        <v>10</v>
      </c>
      <c r="N8" s="2"/>
      <c r="O8" s="2"/>
      <c r="P8" s="2"/>
      <c r="Q8" s="2"/>
      <c r="R8" s="10"/>
      <c r="S8" s="10"/>
    </row>
    <row r="9" spans="1:19" ht="12" customHeight="1">
      <c r="A9" s="26" t="s">
        <v>2</v>
      </c>
      <c r="B9" s="27">
        <f>'Input data'!B9</f>
        <v>169</v>
      </c>
      <c r="C9" s="27">
        <f>'Input data'!C9</f>
        <v>169</v>
      </c>
      <c r="D9" s="27">
        <f>'Input data'!D9</f>
        <v>169</v>
      </c>
      <c r="E9" s="27">
        <f>'Input data'!E9</f>
        <v>169</v>
      </c>
      <c r="F9" s="27">
        <f>'Input data'!F9</f>
        <v>169</v>
      </c>
      <c r="G9" s="27">
        <f>'Input data'!G9</f>
        <v>169</v>
      </c>
      <c r="H9" s="27">
        <f>'Input data'!H9</f>
        <v>169</v>
      </c>
      <c r="I9" s="27">
        <f>'Input data'!I9</f>
        <v>169</v>
      </c>
      <c r="J9" s="27">
        <f>'Input data'!J9</f>
        <v>169</v>
      </c>
      <c r="K9" s="27">
        <f>'Input data'!K9</f>
        <v>169</v>
      </c>
      <c r="L9" s="27">
        <f>'Input data'!L9</f>
        <v>169</v>
      </c>
      <c r="M9" s="27">
        <f>'Input data'!M9</f>
        <v>169</v>
      </c>
      <c r="N9" s="2"/>
      <c r="O9" s="2"/>
      <c r="P9" s="2"/>
      <c r="Q9" s="2"/>
      <c r="R9" s="10"/>
      <c r="S9" s="10"/>
    </row>
    <row r="10" spans="1:19" ht="12" customHeight="1">
      <c r="A10" s="26" t="s">
        <v>74</v>
      </c>
      <c r="B10" s="27">
        <f>'Input data'!B10</f>
        <v>2</v>
      </c>
      <c r="C10" s="27">
        <f>'Input data'!C10</f>
        <v>2</v>
      </c>
      <c r="D10" s="27">
        <f>'Input data'!D10</f>
        <v>2</v>
      </c>
      <c r="E10" s="27">
        <f>'Input data'!E10</f>
        <v>2</v>
      </c>
      <c r="F10" s="27">
        <f>'Input data'!F10</f>
        <v>2</v>
      </c>
      <c r="G10" s="27">
        <f>'Input data'!G10</f>
        <v>2</v>
      </c>
      <c r="H10" s="27">
        <f>'Input data'!H10</f>
        <v>2</v>
      </c>
      <c r="I10" s="27">
        <f>'Input data'!I10</f>
        <v>2</v>
      </c>
      <c r="J10" s="27">
        <f>'Input data'!J10</f>
        <v>2</v>
      </c>
      <c r="K10" s="27">
        <f>'Input data'!K10</f>
        <v>2</v>
      </c>
      <c r="L10" s="27">
        <f>'Input data'!L10</f>
        <v>2</v>
      </c>
      <c r="M10" s="27">
        <f>'Input data'!M10</f>
        <v>2</v>
      </c>
      <c r="N10" s="2"/>
      <c r="O10" s="2"/>
      <c r="P10" s="2"/>
      <c r="Q10" s="2"/>
      <c r="R10" s="10"/>
      <c r="S10" s="10"/>
    </row>
    <row r="11" spans="1:19" ht="12" customHeight="1">
      <c r="A11" s="26" t="s">
        <v>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"/>
      <c r="O11" s="2"/>
      <c r="P11" s="2"/>
      <c r="Q11" s="2"/>
      <c r="R11" s="10"/>
      <c r="S11" s="10"/>
    </row>
    <row r="12" spans="1:17" s="11" customFormat="1" ht="12" customHeight="1">
      <c r="A12" s="28" t="s">
        <v>31</v>
      </c>
      <c r="B12" s="29">
        <f>'Input data'!B12</f>
        <v>360</v>
      </c>
      <c r="C12" s="29">
        <f>'Input data'!C12</f>
        <v>360</v>
      </c>
      <c r="D12" s="29">
        <f>'Input data'!D12</f>
        <v>360</v>
      </c>
      <c r="E12" s="29">
        <f>'Input data'!E12</f>
        <v>360</v>
      </c>
      <c r="F12" s="29">
        <f>'Input data'!F12</f>
        <v>360</v>
      </c>
      <c r="G12" s="29">
        <f>'Input data'!G12</f>
        <v>360</v>
      </c>
      <c r="H12" s="29">
        <f>'Input data'!H12</f>
        <v>360</v>
      </c>
      <c r="I12" s="29">
        <f>'Input data'!I12</f>
        <v>360</v>
      </c>
      <c r="J12" s="29">
        <f>'Input data'!J12</f>
        <v>360</v>
      </c>
      <c r="K12" s="29">
        <f>'Input data'!K12</f>
        <v>360</v>
      </c>
      <c r="L12" s="29">
        <f>'Input data'!L12</f>
        <v>360</v>
      </c>
      <c r="M12" s="29">
        <f>'Input data'!M12</f>
        <v>360</v>
      </c>
      <c r="N12" s="3"/>
      <c r="O12" s="3"/>
      <c r="P12" s="3"/>
      <c r="Q12" s="3"/>
    </row>
    <row r="13" spans="1:17" s="11" customFormat="1" ht="12" customHeight="1">
      <c r="A13" s="77" t="s">
        <v>213</v>
      </c>
      <c r="B13" s="29">
        <f>'Input data'!B13</f>
        <v>3</v>
      </c>
      <c r="C13" s="29">
        <f>'Input data'!C13</f>
        <v>3</v>
      </c>
      <c r="D13" s="29">
        <f>'Input data'!D13</f>
        <v>3</v>
      </c>
      <c r="E13" s="29">
        <f>'Input data'!E13</f>
        <v>3</v>
      </c>
      <c r="F13" s="29">
        <f>'Input data'!F13</f>
        <v>3</v>
      </c>
      <c r="G13" s="29">
        <f>'Input data'!G13</f>
        <v>3</v>
      </c>
      <c r="H13" s="29">
        <f>'Input data'!H13</f>
        <v>3</v>
      </c>
      <c r="I13" s="29">
        <f>'Input data'!I13</f>
        <v>3</v>
      </c>
      <c r="J13" s="29">
        <f>'Input data'!J13</f>
        <v>0</v>
      </c>
      <c r="K13" s="29">
        <f>'Input data'!K13</f>
        <v>0</v>
      </c>
      <c r="L13" s="29">
        <f>'Input data'!L13</f>
        <v>0</v>
      </c>
      <c r="M13" s="29">
        <f>'Input data'!M13</f>
        <v>0</v>
      </c>
      <c r="N13" s="3"/>
      <c r="O13" s="3"/>
      <c r="P13" s="3"/>
      <c r="Q13" s="3"/>
    </row>
    <row r="14" spans="1:17" s="11" customFormat="1" ht="12" customHeight="1">
      <c r="A14" s="28" t="s">
        <v>32</v>
      </c>
      <c r="B14" s="29">
        <f>'Input data'!B13</f>
        <v>3</v>
      </c>
      <c r="C14" s="29">
        <f>'Input data'!C13</f>
        <v>3</v>
      </c>
      <c r="D14" s="29">
        <f>'Input data'!D13</f>
        <v>3</v>
      </c>
      <c r="E14" s="29">
        <f>'Input data'!E13</f>
        <v>3</v>
      </c>
      <c r="F14" s="29">
        <f>'Input data'!F13</f>
        <v>3</v>
      </c>
      <c r="G14" s="29">
        <f>'Input data'!G13</f>
        <v>3</v>
      </c>
      <c r="H14" s="29">
        <f>'Input data'!H13</f>
        <v>3</v>
      </c>
      <c r="I14" s="29">
        <f>'Input data'!I13</f>
        <v>3</v>
      </c>
      <c r="J14" s="29">
        <f>'Input data'!J13</f>
        <v>0</v>
      </c>
      <c r="K14" s="29">
        <f>'Input data'!K13</f>
        <v>0</v>
      </c>
      <c r="L14" s="29">
        <f>'Input data'!L13</f>
        <v>0</v>
      </c>
      <c r="M14" s="29">
        <f>'Input data'!M13</f>
        <v>0</v>
      </c>
      <c r="N14" s="3"/>
      <c r="O14" s="3"/>
      <c r="P14" s="3"/>
      <c r="Q14" s="3"/>
    </row>
    <row r="15" spans="1:19" ht="12" customHeight="1">
      <c r="A15" s="26" t="s">
        <v>3</v>
      </c>
      <c r="B15" s="27">
        <f>'Input data'!$B$14</f>
        <v>2</v>
      </c>
      <c r="C15" s="27">
        <f>'Input data'!$B$14</f>
        <v>2</v>
      </c>
      <c r="D15" s="27">
        <f>'Input data'!$B$14</f>
        <v>2</v>
      </c>
      <c r="E15" s="27">
        <f>'Input data'!$B$14</f>
        <v>2</v>
      </c>
      <c r="F15" s="27">
        <f>'Input data'!$B$14</f>
        <v>2</v>
      </c>
      <c r="G15" s="27">
        <f>'Input data'!$B$14</f>
        <v>2</v>
      </c>
      <c r="H15" s="27">
        <f>'Input data'!$B$14</f>
        <v>2</v>
      </c>
      <c r="I15" s="27">
        <f>'Input data'!$B$14</f>
        <v>2</v>
      </c>
      <c r="J15" s="27">
        <f>'Input data'!$B$14</f>
        <v>2</v>
      </c>
      <c r="K15" s="27">
        <f>'Input data'!$B$14</f>
        <v>2</v>
      </c>
      <c r="L15" s="27">
        <f>'Input data'!$B$14</f>
        <v>2</v>
      </c>
      <c r="M15" s="27">
        <f>'Input data'!$B$14</f>
        <v>2</v>
      </c>
      <c r="N15" s="2"/>
      <c r="O15" s="2"/>
      <c r="P15" s="2"/>
      <c r="Q15" s="2"/>
      <c r="R15" s="10"/>
      <c r="S15" s="10"/>
    </row>
    <row r="16" spans="1:19" ht="12" customHeight="1">
      <c r="A16" s="26" t="s">
        <v>21</v>
      </c>
      <c r="B16" s="29">
        <f>'Input data'!$B$15</f>
        <v>360</v>
      </c>
      <c r="C16" s="29">
        <f>'Input data'!$B$15</f>
        <v>360</v>
      </c>
      <c r="D16" s="29">
        <f>'Input data'!$B$15</f>
        <v>360</v>
      </c>
      <c r="E16" s="29">
        <f>'Input data'!$B$15</f>
        <v>360</v>
      </c>
      <c r="F16" s="29">
        <f>'Input data'!$B$15</f>
        <v>360</v>
      </c>
      <c r="G16" s="29">
        <f>'Input data'!$B$15</f>
        <v>360</v>
      </c>
      <c r="H16" s="29">
        <f>'Input data'!$B$15</f>
        <v>360</v>
      </c>
      <c r="I16" s="29">
        <f>'Input data'!$B$15</f>
        <v>360</v>
      </c>
      <c r="J16" s="29">
        <f>'Input data'!$B$15</f>
        <v>360</v>
      </c>
      <c r="K16" s="29">
        <f>'Input data'!$B$15</f>
        <v>360</v>
      </c>
      <c r="L16" s="29">
        <f>'Input data'!$B$15</f>
        <v>360</v>
      </c>
      <c r="M16" s="29">
        <f>'Input data'!$B$15</f>
        <v>360</v>
      </c>
      <c r="N16" s="2"/>
      <c r="O16" s="2"/>
      <c r="P16" s="2"/>
      <c r="Q16" s="2"/>
      <c r="R16" s="10"/>
      <c r="S16" s="10"/>
    </row>
    <row r="17" spans="1:19" ht="12" customHeight="1">
      <c r="A17" s="26" t="s">
        <v>20</v>
      </c>
      <c r="B17" s="30">
        <f>10*LOG(1.38*1E-23*300*B22*1000)+B18</f>
        <v>-152.0690839982342</v>
      </c>
      <c r="C17" s="30">
        <f aca="true" t="shared" si="0" ref="C17:M17">10*LOG(1.38*1E-23*300*C22*1000)+C18</f>
        <v>-152.0690839982342</v>
      </c>
      <c r="D17" s="30">
        <f t="shared" si="0"/>
        <v>-152.0690839982342</v>
      </c>
      <c r="E17" s="30">
        <f t="shared" si="0"/>
        <v>-152.0690839982342</v>
      </c>
      <c r="F17" s="30">
        <f t="shared" si="0"/>
        <v>-152.0690839982342</v>
      </c>
      <c r="G17" s="30">
        <f t="shared" si="0"/>
        <v>-152.0690839982342</v>
      </c>
      <c r="H17" s="30">
        <f t="shared" si="0"/>
        <v>-152.0690839982342</v>
      </c>
      <c r="I17" s="30">
        <f t="shared" si="0"/>
        <v>-152.0690839982342</v>
      </c>
      <c r="J17" s="30">
        <f t="shared" si="0"/>
        <v>-152.0690839982342</v>
      </c>
      <c r="K17" s="30">
        <f t="shared" si="0"/>
        <v>-152.0690839982342</v>
      </c>
      <c r="L17" s="30">
        <f t="shared" si="0"/>
        <v>-152.0690839982342</v>
      </c>
      <c r="M17" s="30">
        <f t="shared" si="0"/>
        <v>-155.079383954874</v>
      </c>
      <c r="N17" s="2"/>
      <c r="O17" s="2"/>
      <c r="P17" s="2"/>
      <c r="Q17" s="2"/>
      <c r="R17" s="10"/>
      <c r="S17" s="10"/>
    </row>
    <row r="18" spans="1:19" ht="12" customHeight="1">
      <c r="A18" s="26" t="s">
        <v>16</v>
      </c>
      <c r="B18" s="30">
        <f>'Input data'!$B$16</f>
        <v>10</v>
      </c>
      <c r="C18" s="30">
        <f>'Input data'!$B$16</f>
        <v>10</v>
      </c>
      <c r="D18" s="30">
        <f>'Input data'!$B$16</f>
        <v>10</v>
      </c>
      <c r="E18" s="30">
        <f>'Input data'!$B$16</f>
        <v>10</v>
      </c>
      <c r="F18" s="30">
        <f>'Input data'!$B$16</f>
        <v>10</v>
      </c>
      <c r="G18" s="30">
        <f>'Input data'!$B$16</f>
        <v>10</v>
      </c>
      <c r="H18" s="30">
        <f>'Input data'!$B$16</f>
        <v>10</v>
      </c>
      <c r="I18" s="30">
        <f>'Input data'!$B$16</f>
        <v>10</v>
      </c>
      <c r="J18" s="30">
        <f>'Input data'!$B$16</f>
        <v>10</v>
      </c>
      <c r="K18" s="30">
        <f>'Input data'!$B$16</f>
        <v>10</v>
      </c>
      <c r="L18" s="30">
        <f>'Input data'!$B$16</f>
        <v>10</v>
      </c>
      <c r="M18" s="30">
        <f>'Input data'!$B$16</f>
        <v>10</v>
      </c>
      <c r="N18" s="2"/>
      <c r="O18" s="2"/>
      <c r="P18" s="2"/>
      <c r="Q18" s="2"/>
      <c r="R18" s="10"/>
      <c r="S18" s="10"/>
    </row>
    <row r="19" spans="1:19" ht="12" customHeight="1">
      <c r="A19" s="26" t="s">
        <v>108</v>
      </c>
      <c r="B19" s="30">
        <f>'Input data'!B17</f>
        <v>5</v>
      </c>
      <c r="C19" s="30">
        <f>'Input data'!C17</f>
        <v>5</v>
      </c>
      <c r="D19" s="30">
        <f>'Input data'!D17</f>
        <v>5</v>
      </c>
      <c r="E19" s="30">
        <f>'Input data'!E17</f>
        <v>5</v>
      </c>
      <c r="F19" s="30">
        <f>'Input data'!F17</f>
        <v>5</v>
      </c>
      <c r="G19" s="30">
        <f>'Input data'!G17</f>
        <v>5</v>
      </c>
      <c r="H19" s="30">
        <f>'Input data'!H17</f>
        <v>5</v>
      </c>
      <c r="I19" s="30">
        <f>'Input data'!I17</f>
        <v>5</v>
      </c>
      <c r="J19" s="30">
        <f>'Input data'!J17</f>
        <v>5</v>
      </c>
      <c r="K19" s="30">
        <f>'Input data'!K17</f>
        <v>5</v>
      </c>
      <c r="L19" s="30">
        <f>'Input data'!L17</f>
        <v>5</v>
      </c>
      <c r="M19" s="30">
        <f>'Input data'!M17</f>
        <v>5</v>
      </c>
      <c r="N19" s="2"/>
      <c r="O19" s="2"/>
      <c r="P19" s="2"/>
      <c r="Q19" s="2"/>
      <c r="R19" s="10"/>
      <c r="S19" s="10"/>
    </row>
    <row r="20" spans="1:19" ht="12" customHeight="1">
      <c r="A20" s="26" t="s">
        <v>35</v>
      </c>
      <c r="B20" s="30">
        <f>'Input data'!B18</f>
        <v>3</v>
      </c>
      <c r="C20" s="30">
        <f>'Input data'!C18</f>
        <v>3</v>
      </c>
      <c r="D20" s="30">
        <f>'Input data'!D18</f>
        <v>3</v>
      </c>
      <c r="E20" s="30">
        <f>'Input data'!E18</f>
        <v>3</v>
      </c>
      <c r="F20" s="30">
        <f>'Input data'!F18</f>
        <v>3</v>
      </c>
      <c r="G20" s="30">
        <f>'Input data'!G18</f>
        <v>3</v>
      </c>
      <c r="H20" s="30">
        <f>'Input data'!H18</f>
        <v>3</v>
      </c>
      <c r="I20" s="30">
        <f>'Input data'!I18</f>
        <v>3</v>
      </c>
      <c r="J20" s="30">
        <f>'Input data'!J18</f>
        <v>3</v>
      </c>
      <c r="K20" s="30">
        <f>'Input data'!K18</f>
        <v>10</v>
      </c>
      <c r="L20" s="30">
        <f>'Input data'!L18</f>
        <v>10</v>
      </c>
      <c r="M20" s="30">
        <v>14</v>
      </c>
      <c r="N20" s="2"/>
      <c r="O20" s="2"/>
      <c r="P20" s="2"/>
      <c r="Q20" s="2"/>
      <c r="R20" s="10"/>
      <c r="S20" s="10"/>
    </row>
    <row r="21" spans="1:19" ht="12" customHeight="1">
      <c r="A21" s="26" t="s">
        <v>29</v>
      </c>
      <c r="B21" s="27">
        <f>'Input data'!B19</f>
        <v>15</v>
      </c>
      <c r="C21" s="27">
        <f>'Input data'!C19</f>
        <v>15</v>
      </c>
      <c r="D21" s="27">
        <f>'Input data'!D19</f>
        <v>15</v>
      </c>
      <c r="E21" s="27">
        <f>'Input data'!E19</f>
        <v>15</v>
      </c>
      <c r="F21" s="27">
        <f>'Input data'!F19</f>
        <v>7.5</v>
      </c>
      <c r="G21" s="27">
        <f>'Input data'!G19</f>
        <v>7.5</v>
      </c>
      <c r="H21" s="27">
        <f>'Input data'!H19</f>
        <v>7.5</v>
      </c>
      <c r="I21" s="27">
        <f>'Input data'!I19</f>
        <v>0.016</v>
      </c>
      <c r="J21" s="27">
        <f>'Input data'!J19</f>
        <v>0.016</v>
      </c>
      <c r="K21" s="27">
        <f>'Input data'!K19</f>
        <v>35</v>
      </c>
      <c r="L21" s="27">
        <f>'Input data'!L19</f>
        <v>50</v>
      </c>
      <c r="M21" s="27">
        <f>'Input data'!M19</f>
        <v>7.5</v>
      </c>
      <c r="N21" s="2"/>
      <c r="O21" s="2"/>
      <c r="P21" s="2"/>
      <c r="Q21" s="2"/>
      <c r="R21" s="10"/>
      <c r="S21" s="10"/>
    </row>
    <row r="22" spans="1:19" ht="12" customHeight="1">
      <c r="A22" s="26" t="s">
        <v>24</v>
      </c>
      <c r="B22" s="27">
        <f>'Input data'!$B$20</f>
        <v>15</v>
      </c>
      <c r="C22" s="27">
        <f>'Input data'!$B$20</f>
        <v>15</v>
      </c>
      <c r="D22" s="27">
        <f>'Input data'!$B$20</f>
        <v>15</v>
      </c>
      <c r="E22" s="27">
        <f>'Input data'!$B$20</f>
        <v>15</v>
      </c>
      <c r="F22" s="27">
        <f>'Input data'!$B$20</f>
        <v>15</v>
      </c>
      <c r="G22" s="27">
        <f>'Input data'!$B$20</f>
        <v>15</v>
      </c>
      <c r="H22" s="27">
        <f>'Input data'!$B$20</f>
        <v>15</v>
      </c>
      <c r="I22" s="27">
        <f>'Input data'!$B$20</f>
        <v>15</v>
      </c>
      <c r="J22" s="27">
        <f>'Input data'!$B$20</f>
        <v>15</v>
      </c>
      <c r="K22" s="27">
        <f>'Input data'!$B$20</f>
        <v>15</v>
      </c>
      <c r="L22" s="27">
        <f>'Input data'!$B$20</f>
        <v>15</v>
      </c>
      <c r="M22" s="27">
        <f>'Input data'!M20</f>
        <v>7.5</v>
      </c>
      <c r="N22" s="2"/>
      <c r="O22" s="2"/>
      <c r="P22" s="2"/>
      <c r="Q22" s="2"/>
      <c r="R22" s="10"/>
      <c r="S22" s="10"/>
    </row>
    <row r="23" spans="1:19" ht="12" customHeight="1">
      <c r="A23" s="26" t="s">
        <v>4</v>
      </c>
      <c r="B23" s="27">
        <f>'Input data'!$B$21</f>
        <v>1.5</v>
      </c>
      <c r="C23" s="27">
        <f>'Input data'!$B$21</f>
        <v>1.5</v>
      </c>
      <c r="D23" s="27">
        <f>'Input data'!$B$21</f>
        <v>1.5</v>
      </c>
      <c r="E23" s="27">
        <f>'Input data'!$B$21</f>
        <v>1.5</v>
      </c>
      <c r="F23" s="27">
        <f>'Input data'!$B$21</f>
        <v>1.5</v>
      </c>
      <c r="G23" s="27">
        <f>'Input data'!$B$21</f>
        <v>1.5</v>
      </c>
      <c r="H23" s="27">
        <f>'Input data'!$B$21</f>
        <v>1.5</v>
      </c>
      <c r="I23" s="27">
        <f>'Input data'!$B$21</f>
        <v>1.5</v>
      </c>
      <c r="J23" s="27">
        <f>'Input data'!$B$21</f>
        <v>1.5</v>
      </c>
      <c r="K23" s="27">
        <f>'Input data'!$B$21</f>
        <v>1.5</v>
      </c>
      <c r="L23" s="27">
        <f>'Input data'!$B$21</f>
        <v>1.5</v>
      </c>
      <c r="M23" s="27">
        <f>'Input data'!$B$21</f>
        <v>1.5</v>
      </c>
      <c r="N23" s="2"/>
      <c r="O23" s="2"/>
      <c r="P23" s="2"/>
      <c r="Q23" s="2"/>
      <c r="R23" s="10"/>
      <c r="S23" s="10"/>
    </row>
    <row r="24" spans="1:19" ht="12" customHeight="1">
      <c r="A24" s="26" t="s">
        <v>5</v>
      </c>
      <c r="B24" s="27">
        <f>'Input data'!B22</f>
        <v>30</v>
      </c>
      <c r="C24" s="27">
        <f>'Input data'!C22</f>
        <v>30</v>
      </c>
      <c r="D24" s="27">
        <f>'Input data'!D22</f>
        <v>30</v>
      </c>
      <c r="E24" s="27">
        <f>'Input data'!E22</f>
        <v>30</v>
      </c>
      <c r="F24" s="27">
        <f>'Input data'!F22</f>
        <v>5</v>
      </c>
      <c r="G24" s="27">
        <f>'Input data'!G22</f>
        <v>5</v>
      </c>
      <c r="H24" s="27">
        <f>'Input data'!H22</f>
        <v>30</v>
      </c>
      <c r="I24" s="27">
        <f>'Input data'!I22</f>
        <v>30</v>
      </c>
      <c r="J24" s="27">
        <f>'Input data'!J22</f>
        <v>30</v>
      </c>
      <c r="K24" s="27">
        <f>'Input data'!K22</f>
        <v>1.5</v>
      </c>
      <c r="L24" s="27">
        <f>'Input data'!L22</f>
        <v>1.5</v>
      </c>
      <c r="M24" s="27">
        <f>'Input data'!M22</f>
        <v>1.5</v>
      </c>
      <c r="N24" s="2"/>
      <c r="O24" s="2"/>
      <c r="P24" s="2"/>
      <c r="Q24" s="2"/>
      <c r="R24" s="10"/>
      <c r="S24" s="10"/>
    </row>
    <row r="25" spans="1:17" s="14" customFormat="1" ht="12" customHeight="1">
      <c r="A25" s="37" t="s">
        <v>18</v>
      </c>
      <c r="B25" s="30">
        <f>4.1*(B23^0.5+B24^0.5)</f>
        <v>27.47807883041732</v>
      </c>
      <c r="C25" s="30">
        <f aca="true" t="shared" si="1" ref="C25:M25">4.1*(C23^0.5+C24^0.5)</f>
        <v>27.47807883041732</v>
      </c>
      <c r="D25" s="30">
        <f t="shared" si="1"/>
        <v>27.47807883041732</v>
      </c>
      <c r="E25" s="30">
        <f t="shared" si="1"/>
        <v>27.47807883041732</v>
      </c>
      <c r="F25" s="30">
        <f t="shared" si="1"/>
        <v>14.189332680454651</v>
      </c>
      <c r="G25" s="30">
        <f t="shared" si="1"/>
        <v>14.189332680454651</v>
      </c>
      <c r="H25" s="30">
        <f t="shared" si="1"/>
        <v>27.47807883041732</v>
      </c>
      <c r="I25" s="30">
        <f t="shared" si="1"/>
        <v>27.47807883041732</v>
      </c>
      <c r="J25" s="30">
        <f t="shared" si="1"/>
        <v>27.47807883041732</v>
      </c>
      <c r="K25" s="30">
        <f t="shared" si="1"/>
        <v>10.042907945411029</v>
      </c>
      <c r="L25" s="30">
        <f t="shared" si="1"/>
        <v>10.042907945411029</v>
      </c>
      <c r="M25" s="30">
        <f t="shared" si="1"/>
        <v>10.042907945411029</v>
      </c>
      <c r="N25" s="6"/>
      <c r="O25" s="6"/>
      <c r="P25" s="6"/>
      <c r="Q25" s="6"/>
    </row>
    <row r="26" spans="1:17" s="14" customFormat="1" ht="12" customHeight="1">
      <c r="A26" s="37" t="s">
        <v>33</v>
      </c>
      <c r="B26" s="30">
        <f>'Input data'!B23</f>
        <v>70</v>
      </c>
      <c r="C26" s="30">
        <f>'Input data'!C23</f>
        <v>92</v>
      </c>
      <c r="D26" s="30">
        <f>'Input data'!D23</f>
        <v>102</v>
      </c>
      <c r="E26" s="30">
        <f>'Input data'!E23</f>
        <v>112</v>
      </c>
      <c r="F26" s="30">
        <f>'Input data'!F23</f>
        <v>64</v>
      </c>
      <c r="G26" s="30">
        <f>'Input data'!G23</f>
        <v>64</v>
      </c>
      <c r="H26" s="30">
        <f>'Input data'!H23</f>
        <v>81</v>
      </c>
      <c r="I26" s="30">
        <f>'Input data'!I23</f>
        <v>72</v>
      </c>
      <c r="J26" s="30">
        <f>'Input data'!J23</f>
        <v>60</v>
      </c>
      <c r="K26" s="30">
        <f>'Input data'!K23</f>
        <v>60</v>
      </c>
      <c r="L26" s="30">
        <f>'Input data'!L23</f>
        <v>64</v>
      </c>
      <c r="M26" s="30">
        <v>0</v>
      </c>
      <c r="N26" s="6"/>
      <c r="O26" s="6"/>
      <c r="P26" s="6"/>
      <c r="Q26" s="6"/>
    </row>
    <row r="27" spans="1:17" s="14" customFormat="1" ht="12" customHeight="1">
      <c r="A27" s="37" t="s">
        <v>34</v>
      </c>
      <c r="B27" s="30">
        <f>'Input data'!B26</f>
        <v>0</v>
      </c>
      <c r="C27" s="30">
        <f>'Input data'!C26</f>
        <v>0</v>
      </c>
      <c r="D27" s="30">
        <f>'Input data'!D26</f>
        <v>0</v>
      </c>
      <c r="E27" s="30">
        <f>'Input data'!E26</f>
        <v>0</v>
      </c>
      <c r="F27" s="30">
        <f>'Input data'!F26</f>
        <v>0</v>
      </c>
      <c r="G27" s="30">
        <f>'Input data'!G26</f>
        <v>0</v>
      </c>
      <c r="H27" s="30">
        <f>'Input data'!H26</f>
        <v>0</v>
      </c>
      <c r="I27" s="30">
        <f>'Input data'!I26</f>
        <v>0</v>
      </c>
      <c r="J27" s="30">
        <f>'Input data'!J26</f>
        <v>0</v>
      </c>
      <c r="K27" s="30">
        <f>'Input data'!K26</f>
        <v>0</v>
      </c>
      <c r="L27" s="30">
        <f>'Input data'!L26</f>
        <v>0</v>
      </c>
      <c r="M27" s="30">
        <f>'Input data'!M26</f>
        <v>0</v>
      </c>
      <c r="N27" s="6"/>
      <c r="O27" s="6"/>
      <c r="P27" s="6"/>
      <c r="Q27" s="6"/>
    </row>
    <row r="28" spans="1:17" s="14" customFormat="1" ht="12" customHeight="1">
      <c r="A28" s="78" t="s">
        <v>79</v>
      </c>
      <c r="B28" s="30">
        <f>'Input data'!B31</f>
        <v>2.16</v>
      </c>
      <c r="C28" s="30">
        <f>'Input data'!C31</f>
        <v>2.16</v>
      </c>
      <c r="D28" s="30">
        <f>'Input data'!D31</f>
        <v>2.16</v>
      </c>
      <c r="E28" s="30">
        <f>'Input data'!E31</f>
        <v>2.16</v>
      </c>
      <c r="F28" s="30">
        <f>'Input data'!F31</f>
        <v>2.16</v>
      </c>
      <c r="G28" s="30">
        <f>'Input data'!G31</f>
        <v>2.16</v>
      </c>
      <c r="H28" s="30">
        <f>'Input data'!H31</f>
        <v>2.16</v>
      </c>
      <c r="I28" s="30">
        <f>'Input data'!I31</f>
        <v>2.16</v>
      </c>
      <c r="J28" s="30">
        <f>'Input data'!J31</f>
        <v>2.16</v>
      </c>
      <c r="K28" s="30">
        <f>'Input data'!K31</f>
        <v>2.16</v>
      </c>
      <c r="L28" s="30">
        <f>'Input data'!L31</f>
        <v>2.16</v>
      </c>
      <c r="M28" s="30">
        <f>'Input data'!M31</f>
        <v>2.16</v>
      </c>
      <c r="N28" s="6"/>
      <c r="O28" s="6"/>
      <c r="P28" s="6"/>
      <c r="Q28" s="6"/>
    </row>
    <row r="29" spans="1:17" s="14" customFormat="1" ht="12" customHeight="1">
      <c r="A29" s="78" t="s">
        <v>80</v>
      </c>
      <c r="B29" s="30">
        <f>'Input data'!B31</f>
        <v>2.16</v>
      </c>
      <c r="C29" s="30">
        <f>'Input data'!C31</f>
        <v>2.16</v>
      </c>
      <c r="D29" s="30">
        <f>'Input data'!D31</f>
        <v>2.16</v>
      </c>
      <c r="E29" s="30">
        <f>'Input data'!E31</f>
        <v>2.16</v>
      </c>
      <c r="F29" s="30">
        <f>'Input data'!F31</f>
        <v>2.16</v>
      </c>
      <c r="G29" s="30">
        <f>'Input data'!G31</f>
        <v>2.16</v>
      </c>
      <c r="H29" s="30">
        <f>'Input data'!H31</f>
        <v>2.16</v>
      </c>
      <c r="I29" s="30">
        <f>'Input data'!I31</f>
        <v>2.16</v>
      </c>
      <c r="J29" s="30">
        <f>'Input data'!J31</f>
        <v>2.16</v>
      </c>
      <c r="K29" s="30">
        <f>'Input data'!K31</f>
        <v>2.16</v>
      </c>
      <c r="L29" s="30">
        <f>'Input data'!L31</f>
        <v>2.16</v>
      </c>
      <c r="M29" s="30">
        <f>'Input data'!M31</f>
        <v>2.16</v>
      </c>
      <c r="N29" s="6"/>
      <c r="O29" s="6"/>
      <c r="P29" s="6"/>
      <c r="Q29" s="6"/>
    </row>
    <row r="30" spans="1:17" s="14" customFormat="1" ht="12" customHeight="1">
      <c r="A30" s="78" t="s">
        <v>217</v>
      </c>
      <c r="B30" s="30">
        <f>'Input data'!B40</f>
        <v>0</v>
      </c>
      <c r="C30" s="30">
        <f>'Input data'!C40</f>
        <v>0</v>
      </c>
      <c r="D30" s="30">
        <f>'Input data'!D40</f>
        <v>0</v>
      </c>
      <c r="E30" s="30">
        <f>'Input data'!E40</f>
        <v>0</v>
      </c>
      <c r="F30" s="30">
        <f>'Input data'!F40</f>
        <v>0</v>
      </c>
      <c r="G30" s="30">
        <f>'Input data'!G40</f>
        <v>0</v>
      </c>
      <c r="H30" s="30">
        <f>'Input data'!H40</f>
        <v>0</v>
      </c>
      <c r="I30" s="30">
        <f>'Input data'!I40</f>
        <v>0</v>
      </c>
      <c r="J30" s="30">
        <f>'Input data'!J40</f>
        <v>0</v>
      </c>
      <c r="K30" s="30">
        <f>'Input data'!K40</f>
        <v>0</v>
      </c>
      <c r="L30" s="30">
        <f>'Input data'!L40</f>
        <v>0</v>
      </c>
      <c r="M30" s="30">
        <f>'Input data'!M40</f>
        <v>0</v>
      </c>
      <c r="N30" s="6"/>
      <c r="O30" s="6"/>
      <c r="P30" s="6"/>
      <c r="Q30" s="6"/>
    </row>
    <row r="31" spans="1:17" s="14" customFormat="1" ht="12" customHeight="1">
      <c r="A31" s="7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6"/>
      <c r="O31" s="6"/>
      <c r="P31" s="6"/>
      <c r="Q31" s="6"/>
    </row>
    <row r="32" spans="1:19" ht="13.5" customHeight="1">
      <c r="A32" s="68" t="s">
        <v>37</v>
      </c>
      <c r="B32" s="9"/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10"/>
      <c r="S32" s="10"/>
    </row>
    <row r="33" spans="1:19" ht="12" customHeight="1">
      <c r="A33" s="49" t="s">
        <v>70</v>
      </c>
      <c r="B33" s="19">
        <f>B6+B10+30-B28</f>
        <v>55.84</v>
      </c>
      <c r="C33" s="19">
        <f aca="true" t="shared" si="2" ref="C33:M33">C6+C10+30-C28</f>
        <v>55.84</v>
      </c>
      <c r="D33" s="19">
        <f t="shared" si="2"/>
        <v>55.84</v>
      </c>
      <c r="E33" s="19">
        <f t="shared" si="2"/>
        <v>55.84</v>
      </c>
      <c r="F33" s="19">
        <f t="shared" si="2"/>
        <v>26.84</v>
      </c>
      <c r="G33" s="19">
        <f t="shared" si="2"/>
        <v>26.84</v>
      </c>
      <c r="H33" s="19">
        <f t="shared" si="2"/>
        <v>43.84</v>
      </c>
      <c r="I33" s="19">
        <f t="shared" si="2"/>
        <v>32.34</v>
      </c>
      <c r="J33" s="19">
        <f t="shared" si="2"/>
        <v>9.84</v>
      </c>
      <c r="K33" s="19">
        <f t="shared" si="2"/>
        <v>9.84</v>
      </c>
      <c r="L33" s="19">
        <f t="shared" si="2"/>
        <v>26.84</v>
      </c>
      <c r="M33" s="19">
        <f t="shared" si="2"/>
        <v>9.84</v>
      </c>
      <c r="N33" s="2"/>
      <c r="O33" s="2"/>
      <c r="P33" s="2"/>
      <c r="Q33" s="2"/>
      <c r="R33" s="10"/>
      <c r="S33" s="10"/>
    </row>
    <row r="34" spans="1:19" ht="12" customHeight="1">
      <c r="A34" s="49" t="s">
        <v>75</v>
      </c>
      <c r="B34" s="9">
        <f>B33</f>
        <v>55.84</v>
      </c>
      <c r="C34" s="9">
        <f aca="true" t="shared" si="3" ref="C34:M34">C33</f>
        <v>55.84</v>
      </c>
      <c r="D34" s="9">
        <f t="shared" si="3"/>
        <v>55.84</v>
      </c>
      <c r="E34" s="9">
        <f t="shared" si="3"/>
        <v>55.84</v>
      </c>
      <c r="F34" s="9">
        <f t="shared" si="3"/>
        <v>26.84</v>
      </c>
      <c r="G34" s="9">
        <f t="shared" si="3"/>
        <v>26.84</v>
      </c>
      <c r="H34" s="9">
        <f t="shared" si="3"/>
        <v>43.84</v>
      </c>
      <c r="I34" s="9">
        <f t="shared" si="3"/>
        <v>32.34</v>
      </c>
      <c r="J34" s="9">
        <f t="shared" si="3"/>
        <v>9.84</v>
      </c>
      <c r="K34" s="9">
        <f t="shared" si="3"/>
        <v>9.84</v>
      </c>
      <c r="L34" s="9">
        <f t="shared" si="3"/>
        <v>26.84</v>
      </c>
      <c r="M34" s="9">
        <f t="shared" si="3"/>
        <v>9.84</v>
      </c>
      <c r="N34" s="2"/>
      <c r="O34" s="2"/>
      <c r="P34" s="2"/>
      <c r="Q34" s="2"/>
      <c r="R34" s="10"/>
      <c r="S34" s="10"/>
    </row>
    <row r="35" spans="1:19" ht="12" customHeight="1">
      <c r="A35" s="4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"/>
      <c r="O35" s="2"/>
      <c r="P35" s="2"/>
      <c r="Q35" s="2"/>
      <c r="R35" s="10"/>
      <c r="S35" s="10"/>
    </row>
    <row r="36" spans="1:19" ht="13.5" customHeight="1">
      <c r="A36" s="68" t="s">
        <v>27</v>
      </c>
      <c r="B36" s="9"/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2"/>
      <c r="O36" s="2"/>
      <c r="P36" s="2"/>
      <c r="Q36" s="2"/>
      <c r="R36" s="10"/>
      <c r="S36" s="10"/>
    </row>
    <row r="37" spans="1:19" ht="12" customHeight="1">
      <c r="A37" s="49" t="s">
        <v>6</v>
      </c>
      <c r="B37" s="19">
        <f>B6-B8+B10-B11-B13+B15-B17-B19-B20-B26-B28-B29-B30+10*LOG10(MIN(B21,B22)/B21)</f>
        <v>86.7490839982342</v>
      </c>
      <c r="C37" s="19">
        <f aca="true" t="shared" si="4" ref="C37:M37">C6-C8+C10-C11-C13+C15-C17-C19-C20-C26-C28-C29-C30+10*LOG10(MIN(C21,C22)/C21)</f>
        <v>64.7490839982342</v>
      </c>
      <c r="D37" s="19">
        <f t="shared" si="4"/>
        <v>54.7490839982342</v>
      </c>
      <c r="E37" s="19">
        <f t="shared" si="4"/>
        <v>44.7490839982342</v>
      </c>
      <c r="F37" s="19">
        <f t="shared" si="4"/>
        <v>63.7490839982342</v>
      </c>
      <c r="G37" s="19">
        <f t="shared" si="4"/>
        <v>63.7490839982342</v>
      </c>
      <c r="H37" s="19">
        <f t="shared" si="4"/>
        <v>63.7490839982342</v>
      </c>
      <c r="I37" s="19">
        <f t="shared" si="4"/>
        <v>61.2490839982342</v>
      </c>
      <c r="J37" s="19">
        <f t="shared" si="4"/>
        <v>53.7490839982342</v>
      </c>
      <c r="K37" s="19">
        <f t="shared" si="4"/>
        <v>43.069316145288255</v>
      </c>
      <c r="L37" s="19">
        <f t="shared" si="4"/>
        <v>54.520296545430824</v>
      </c>
      <c r="M37" s="19">
        <f t="shared" si="4"/>
        <v>105.75938395487401</v>
      </c>
      <c r="N37" s="2"/>
      <c r="O37" s="2"/>
      <c r="P37" s="2"/>
      <c r="Q37" s="2"/>
      <c r="R37" s="10"/>
      <c r="S37" s="10"/>
    </row>
    <row r="38" spans="1:17" s="12" customFormat="1" ht="12" customHeight="1">
      <c r="A38" s="49" t="s">
        <v>25</v>
      </c>
      <c r="B38" s="19">
        <f>B6-B8+B10-B11-B13-B14+B15-B17-B19-B20-B26-B28-B29-B30+10*LOG10(MIN(B21,B22)/B21)</f>
        <v>83.7490839982342</v>
      </c>
      <c r="C38" s="19">
        <f aca="true" t="shared" si="5" ref="C38:M38">C6-C8+C10-C11-C13-C14+C15-C17-C19-C20-C26-C28-C29-C30+10*LOG10(MIN(C21,C22)/C21)</f>
        <v>61.7490839982342</v>
      </c>
      <c r="D38" s="19">
        <f t="shared" si="5"/>
        <v>51.7490839982342</v>
      </c>
      <c r="E38" s="19">
        <f t="shared" si="5"/>
        <v>41.7490839982342</v>
      </c>
      <c r="F38" s="19">
        <f t="shared" si="5"/>
        <v>60.7490839982342</v>
      </c>
      <c r="G38" s="19">
        <f t="shared" si="5"/>
        <v>60.7490839982342</v>
      </c>
      <c r="H38" s="19">
        <f t="shared" si="5"/>
        <v>60.7490839982342</v>
      </c>
      <c r="I38" s="19">
        <f t="shared" si="5"/>
        <v>58.2490839982342</v>
      </c>
      <c r="J38" s="19">
        <f t="shared" si="5"/>
        <v>53.7490839982342</v>
      </c>
      <c r="K38" s="19">
        <f t="shared" si="5"/>
        <v>43.069316145288255</v>
      </c>
      <c r="L38" s="19">
        <f t="shared" si="5"/>
        <v>54.520296545430824</v>
      </c>
      <c r="M38" s="19">
        <f t="shared" si="5"/>
        <v>105.75938395487401</v>
      </c>
      <c r="N38" s="1"/>
      <c r="O38" s="1"/>
      <c r="P38" s="1"/>
      <c r="Q38" s="1"/>
    </row>
    <row r="39" spans="1:17" s="12" customFormat="1" ht="12" customHeight="1">
      <c r="A39" s="49" t="s">
        <v>22</v>
      </c>
      <c r="B39" s="5">
        <f aca="true" t="shared" si="6" ref="B39:M39">10^((B38-32.44-20*LOG10(B$9))/20)</f>
        <v>2.1755421167258095</v>
      </c>
      <c r="C39" s="5">
        <f t="shared" si="6"/>
        <v>0.17280945291471386</v>
      </c>
      <c r="D39" s="5">
        <f t="shared" si="6"/>
        <v>0.05464714724181188</v>
      </c>
      <c r="E39" s="5">
        <f t="shared" si="6"/>
        <v>0.01728094529147138</v>
      </c>
      <c r="F39" s="5">
        <f t="shared" si="6"/>
        <v>0.15401658702861806</v>
      </c>
      <c r="G39" s="5">
        <f t="shared" si="6"/>
        <v>0.15401658702861806</v>
      </c>
      <c r="H39" s="5">
        <f t="shared" si="6"/>
        <v>0.15401658702861806</v>
      </c>
      <c r="I39" s="5">
        <f t="shared" si="6"/>
        <v>0.11549614675390892</v>
      </c>
      <c r="J39" s="5">
        <f t="shared" si="6"/>
        <v>0.06879668234477455</v>
      </c>
      <c r="K39" s="5">
        <f t="shared" si="6"/>
        <v>0.020117735904499078</v>
      </c>
      <c r="L39" s="5">
        <f t="shared" si="6"/>
        <v>0.07518446654962838</v>
      </c>
      <c r="M39" s="5">
        <f t="shared" si="6"/>
        <v>27.420949764160472</v>
      </c>
      <c r="N39" s="1"/>
      <c r="O39" s="1"/>
      <c r="P39" s="1"/>
      <c r="Q39" s="1"/>
    </row>
    <row r="40" spans="1:17" s="13" customFormat="1" ht="12" customHeight="1">
      <c r="A40" s="49" t="s">
        <v>26</v>
      </c>
      <c r="B40" s="19">
        <f>B6+B10-B11-B13+B15-B17-B19-B20-B26-B28-B29-B30+10*LOG10(MIN(B21,B22)/B21)</f>
        <v>96.7490839982342</v>
      </c>
      <c r="C40" s="19">
        <f aca="true" t="shared" si="7" ref="C40:M40">C6+C10-C11-C13+C15-C17-C19-C20-C26-C28-C29-C30+10*LOG10(MIN(C21,C22)/C21)</f>
        <v>74.7490839982342</v>
      </c>
      <c r="D40" s="19">
        <f t="shared" si="7"/>
        <v>64.7490839982342</v>
      </c>
      <c r="E40" s="19">
        <f t="shared" si="7"/>
        <v>54.7490839982342</v>
      </c>
      <c r="F40" s="19">
        <f t="shared" si="7"/>
        <v>73.7490839982342</v>
      </c>
      <c r="G40" s="19">
        <f t="shared" si="7"/>
        <v>73.7490839982342</v>
      </c>
      <c r="H40" s="19">
        <f t="shared" si="7"/>
        <v>73.7490839982342</v>
      </c>
      <c r="I40" s="19">
        <f t="shared" si="7"/>
        <v>71.2490839982342</v>
      </c>
      <c r="J40" s="19">
        <f t="shared" si="7"/>
        <v>63.7490839982342</v>
      </c>
      <c r="K40" s="19">
        <f t="shared" si="7"/>
        <v>53.069316145288255</v>
      </c>
      <c r="L40" s="19">
        <f t="shared" si="7"/>
        <v>64.52029654543082</v>
      </c>
      <c r="M40" s="19">
        <f t="shared" si="7"/>
        <v>115.75938395487401</v>
      </c>
      <c r="N40" s="4"/>
      <c r="O40" s="4"/>
      <c r="P40" s="4"/>
      <c r="Q40" s="4"/>
    </row>
    <row r="41" spans="1:17" s="12" customFormat="1" ht="12" customHeight="1">
      <c r="A41" s="49" t="s">
        <v>23</v>
      </c>
      <c r="B41" s="5">
        <f aca="true" t="shared" si="8" ref="B41:M41">10^((B40-32.44-20*LOG10(B$9))/20)</f>
        <v>9.717789675747946</v>
      </c>
      <c r="C41" s="5">
        <f t="shared" si="8"/>
        <v>0.7719114718558713</v>
      </c>
      <c r="D41" s="5">
        <f t="shared" si="8"/>
        <v>0.24409984030775142</v>
      </c>
      <c r="E41" s="5">
        <f t="shared" si="8"/>
        <v>0.0771911471855871</v>
      </c>
      <c r="F41" s="5">
        <f t="shared" si="8"/>
        <v>0.6879668234477456</v>
      </c>
      <c r="G41" s="5">
        <f t="shared" si="8"/>
        <v>0.6879668234477456</v>
      </c>
      <c r="H41" s="5">
        <f t="shared" si="8"/>
        <v>0.6879668234477456</v>
      </c>
      <c r="I41" s="5">
        <f t="shared" si="8"/>
        <v>0.5159023371163084</v>
      </c>
      <c r="J41" s="5">
        <f t="shared" si="8"/>
        <v>0.21755421167258093</v>
      </c>
      <c r="K41" s="5">
        <f t="shared" si="8"/>
        <v>0.06361786682396474</v>
      </c>
      <c r="L41" s="5">
        <f t="shared" si="8"/>
        <v>0.23775415896156657</v>
      </c>
      <c r="M41" s="5">
        <f t="shared" si="8"/>
        <v>86.71265685980403</v>
      </c>
      <c r="N41" s="1"/>
      <c r="O41" s="1"/>
      <c r="P41" s="1"/>
      <c r="Q41" s="1"/>
    </row>
    <row r="42" spans="1:17" s="12" customFormat="1" ht="12">
      <c r="A42" s="4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  <c r="O42" s="1"/>
      <c r="P42" s="1"/>
      <c r="Q42" s="1"/>
    </row>
    <row r="43" spans="1:19" ht="12">
      <c r="A43" s="68" t="s">
        <v>28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"/>
      <c r="O43" s="2"/>
      <c r="P43" s="2"/>
      <c r="Q43" s="2"/>
      <c r="R43" s="10"/>
      <c r="S43" s="10"/>
    </row>
    <row r="44" spans="1:13" s="14" customFormat="1" ht="12" customHeight="1">
      <c r="A44" s="107" t="s">
        <v>7</v>
      </c>
      <c r="B44" s="108">
        <f>MIN(0.5,10*(EXP(LN(10)*(B37-51.2)/35)/1000))</f>
        <v>0.10367835889953403</v>
      </c>
      <c r="C44" s="108">
        <f aca="true" t="shared" si="9" ref="C44:M44">MIN(0.5,10*(EXP(LN(10)*(C37-51.2)/35)/1000))</f>
        <v>0.024384658941359157</v>
      </c>
      <c r="D44" s="108">
        <f t="shared" si="9"/>
        <v>0.012629972354845868</v>
      </c>
      <c r="E44" s="108">
        <f t="shared" si="9"/>
        <v>0.006541662201131436</v>
      </c>
      <c r="F44" s="108">
        <f t="shared" si="9"/>
        <v>0.02283206841400447</v>
      </c>
      <c r="G44" s="108">
        <f t="shared" si="9"/>
        <v>0.02283206841400447</v>
      </c>
      <c r="H44" s="108">
        <f t="shared" si="9"/>
        <v>0.02283206841400447</v>
      </c>
      <c r="I44" s="108">
        <f t="shared" si="9"/>
        <v>0.019369423091243485</v>
      </c>
      <c r="J44" s="108">
        <f t="shared" si="9"/>
        <v>0.011825812022481084</v>
      </c>
      <c r="K44" s="108">
        <f t="shared" si="9"/>
        <v>0.005857263297532888</v>
      </c>
      <c r="L44" s="108">
        <f t="shared" si="9"/>
        <v>0.012441295792552437</v>
      </c>
      <c r="M44" s="108">
        <f t="shared" si="9"/>
        <v>0.3621091855094509</v>
      </c>
    </row>
    <row r="45" spans="1:19" ht="12" customHeight="1">
      <c r="A45" s="49" t="s">
        <v>104</v>
      </c>
      <c r="B45" s="5">
        <f>EXP(LN(10)*(B38-(69.6+26.2*LOG10(B$9)-13.82*LOG10(MAX(30,B23)))+B$50+B$51)/(44.9-6.55*LOG10(MAX(30,B$23))))</f>
        <v>1.0343359522262028</v>
      </c>
      <c r="C45" s="5">
        <f aca="true" t="shared" si="10" ref="C45:M45">EXP(LN(10)*(C38-(69.6+26.2*LOG10(C$9)-13.82*LOG10(MAX(30,C23)))+C$50+C$51)/(44.9-6.55*LOG10(MAX(30,C$23))))</f>
        <v>0.2455289125934841</v>
      </c>
      <c r="D45" s="5">
        <f t="shared" si="10"/>
        <v>0.12770626252086809</v>
      </c>
      <c r="E45" s="5">
        <f t="shared" si="10"/>
        <v>0.0664234990282024</v>
      </c>
      <c r="F45" s="5">
        <f t="shared" si="10"/>
        <v>0.06955258228088125</v>
      </c>
      <c r="G45" s="5">
        <f t="shared" si="10"/>
        <v>0.06955258228088125</v>
      </c>
      <c r="H45" s="5">
        <f t="shared" si="10"/>
        <v>0.22999245861531586</v>
      </c>
      <c r="I45" s="5">
        <f t="shared" si="10"/>
        <v>0.19531742249781492</v>
      </c>
      <c r="J45" s="5">
        <f t="shared" si="10"/>
        <v>0.1455426519615725</v>
      </c>
      <c r="K45" s="5">
        <f t="shared" si="10"/>
        <v>0.014670723677830002</v>
      </c>
      <c r="L45" s="5">
        <f t="shared" si="10"/>
        <v>0.031012296676973708</v>
      </c>
      <c r="M45" s="5">
        <f t="shared" si="10"/>
        <v>0.883410720070093</v>
      </c>
      <c r="N45" s="2"/>
      <c r="O45" s="2"/>
      <c r="P45" s="2"/>
      <c r="Q45" s="2"/>
      <c r="R45" s="10"/>
      <c r="S45" s="10"/>
    </row>
    <row r="46" spans="1:19" ht="12" customHeight="1">
      <c r="A46" s="49" t="s">
        <v>9</v>
      </c>
      <c r="B46" s="5">
        <f>EXP(LN(10)*(B40-(69.6+26.2*LOG10(B$9)-13.82*LOG10(MAX(30,B24)))+B$50+B$51)/(44.9-6.55*LOG10(MAX(30,B$24))))</f>
        <v>2.4194641957054195</v>
      </c>
      <c r="C46" s="5">
        <f aca="true" t="shared" si="11" ref="C46:M46">EXP(LN(10)*(C40-(69.6+26.2*LOG10(C$9)-13.82*LOG10(MAX(30,C24)))+C$50+C$51)/(44.9-6.55*LOG10(MAX(30,C$24))))</f>
        <v>0.574328303828025</v>
      </c>
      <c r="D46" s="5">
        <f t="shared" si="11"/>
        <v>0.2987237648189426</v>
      </c>
      <c r="E46" s="5">
        <f t="shared" si="11"/>
        <v>0.15537435134717553</v>
      </c>
      <c r="F46" s="5">
        <f t="shared" si="11"/>
        <v>0.16269373812759583</v>
      </c>
      <c r="G46" s="5">
        <f t="shared" si="11"/>
        <v>0.16269373812759583</v>
      </c>
      <c r="H46" s="5">
        <f t="shared" si="11"/>
        <v>0.5379862487660324</v>
      </c>
      <c r="I46" s="5">
        <f t="shared" si="11"/>
        <v>0.45687623012023526</v>
      </c>
      <c r="J46" s="5">
        <f t="shared" si="11"/>
        <v>0.2798212739665564</v>
      </c>
      <c r="K46" s="5">
        <f t="shared" si="11"/>
        <v>0.02820603125072646</v>
      </c>
      <c r="L46" s="5">
        <f t="shared" si="11"/>
        <v>0.059624448557326036</v>
      </c>
      <c r="M46" s="5">
        <f t="shared" si="11"/>
        <v>1.6984513460081352</v>
      </c>
      <c r="N46" s="2"/>
      <c r="O46" s="2"/>
      <c r="P46" s="2"/>
      <c r="Q46" s="2"/>
      <c r="R46" s="10"/>
      <c r="S46" s="10"/>
    </row>
    <row r="47" spans="1:19" ht="12" customHeight="1">
      <c r="A47" s="49" t="s">
        <v>10</v>
      </c>
      <c r="B47" s="5">
        <f>MIN(B25,IF(B39*1000&gt;4*3.14159*B23*B24*B9/300,EXP(LN(10)*(B38-B27+20*LOG10(B23*B24*0.001*0.001))/40),B39))</f>
        <v>0.8324024635094974</v>
      </c>
      <c r="C47" s="5">
        <f aca="true" t="shared" si="12" ref="C47:M47">MIN(C25,IF(C39*1000&gt;4*3.14159*C23*C24*C9/300,EXP(LN(10)*(C38-C27+20*LOG10(C23*C24*0.001*0.001))/40),C39))</f>
        <v>0.17280945291471386</v>
      </c>
      <c r="D47" s="5">
        <f t="shared" si="12"/>
        <v>0.05464714724181188</v>
      </c>
      <c r="E47" s="5">
        <f t="shared" si="12"/>
        <v>0.01728094529147138</v>
      </c>
      <c r="F47" s="5">
        <f t="shared" si="12"/>
        <v>0.09041859028082609</v>
      </c>
      <c r="G47" s="5">
        <f t="shared" si="12"/>
        <v>0.09041859028082609</v>
      </c>
      <c r="H47" s="5">
        <f t="shared" si="12"/>
        <v>0.15401658702861806</v>
      </c>
      <c r="I47" s="5">
        <f t="shared" si="12"/>
        <v>0.11549614675390892</v>
      </c>
      <c r="J47" s="5">
        <f t="shared" si="12"/>
        <v>0.06879668234477455</v>
      </c>
      <c r="K47" s="5">
        <f t="shared" si="12"/>
        <v>0.01789881019613548</v>
      </c>
      <c r="L47" s="5">
        <f t="shared" si="12"/>
        <v>0.03460179849670231</v>
      </c>
      <c r="M47" s="5">
        <f t="shared" si="12"/>
        <v>0.6608088609708153</v>
      </c>
      <c r="N47" s="2"/>
      <c r="O47" s="2"/>
      <c r="P47" s="2"/>
      <c r="Q47" s="2"/>
      <c r="R47" s="10"/>
      <c r="S47" s="10"/>
    </row>
    <row r="48" spans="1:19" ht="12" customHeight="1">
      <c r="A48" s="49" t="s">
        <v>11</v>
      </c>
      <c r="B48" s="5">
        <f>MIN(B25,IF(B41*1000&gt;4*3.14159*B23*B24*B9/300,EXP(LN(10)*(B40-B27+20*LOG10(B23*B24*0.001*0.001))/40),B41))</f>
        <v>1.7592734833603474</v>
      </c>
      <c r="C48" s="5">
        <f aca="true" t="shared" si="13" ref="C48:M48">MIN(C25,IF(C41*1000&gt;4*3.14159*C23*C24*C9/300,EXP(LN(10)*(C40-C27+20*LOG10(C23*C24*0.001*0.001))/40),C41))</f>
        <v>0.4958306356928961</v>
      </c>
      <c r="D48" s="5">
        <f t="shared" si="13"/>
        <v>0.24409984030775142</v>
      </c>
      <c r="E48" s="5">
        <f t="shared" si="13"/>
        <v>0.0771911471855871</v>
      </c>
      <c r="F48" s="5">
        <f t="shared" si="13"/>
        <v>0.1910986995560063</v>
      </c>
      <c r="G48" s="5">
        <f t="shared" si="13"/>
        <v>0.1910986995560063</v>
      </c>
      <c r="H48" s="5">
        <f t="shared" si="13"/>
        <v>0.4680943044216419</v>
      </c>
      <c r="I48" s="5">
        <f t="shared" si="13"/>
        <v>0.40535296759718764</v>
      </c>
      <c r="J48" s="5">
        <f t="shared" si="13"/>
        <v>0.21755421167258093</v>
      </c>
      <c r="K48" s="5">
        <f t="shared" si="13"/>
        <v>0.03182908563598247</v>
      </c>
      <c r="L48" s="5">
        <f t="shared" si="13"/>
        <v>0.06153166581700143</v>
      </c>
      <c r="M48" s="5">
        <f t="shared" si="13"/>
        <v>1.175102791435674</v>
      </c>
      <c r="N48" s="2"/>
      <c r="O48" s="2"/>
      <c r="P48" s="2"/>
      <c r="Q48" s="2"/>
      <c r="R48" s="10"/>
      <c r="S48" s="10"/>
    </row>
    <row r="49" spans="1:17" s="11" customFormat="1" ht="12" customHeight="1">
      <c r="A49" s="69" t="s">
        <v>12</v>
      </c>
      <c r="B49" s="21">
        <f aca="true" t="shared" si="14" ref="B49:L49">EXP(LN(10)*(B38+20*LOG10(B23*B24))/40)</f>
        <v>832.4024635094975</v>
      </c>
      <c r="C49" s="21">
        <f t="shared" si="14"/>
        <v>234.6028895097652</v>
      </c>
      <c r="D49" s="21">
        <f t="shared" si="14"/>
        <v>131.92689978040636</v>
      </c>
      <c r="E49" s="21">
        <f t="shared" si="14"/>
        <v>74.18794765076807</v>
      </c>
      <c r="F49" s="21">
        <f>EXP(LN(10)*(F38+20*LOG10(F23*F24))/40)</f>
        <v>90.41859028082611</v>
      </c>
      <c r="G49" s="21">
        <f t="shared" si="14"/>
        <v>90.41859028082611</v>
      </c>
      <c r="H49" s="21">
        <f>EXP(LN(10)*(H38+20*LOG10(H23*H24))/40)</f>
        <v>221.47940944979845</v>
      </c>
      <c r="I49" s="21">
        <f t="shared" si="14"/>
        <v>191.79326694238154</v>
      </c>
      <c r="J49" s="21">
        <f>EXP(LN(10)*(J38+20*LOG10(J23*J24))/40)</f>
        <v>148.0244161724615</v>
      </c>
      <c r="K49" s="21">
        <f t="shared" si="14"/>
        <v>17.898810196135493</v>
      </c>
      <c r="L49" s="21">
        <f t="shared" si="14"/>
        <v>34.6017984967023</v>
      </c>
      <c r="M49" s="21">
        <f>EXP(LN(10)*(M38+20*LOG10(M23*M24))/40)</f>
        <v>660.8088609708152</v>
      </c>
      <c r="N49" s="3"/>
      <c r="O49" s="3"/>
      <c r="P49" s="3"/>
      <c r="Q49" s="3"/>
    </row>
    <row r="50" spans="1:17" s="15" customFormat="1" ht="12" customHeight="1">
      <c r="A50" s="70" t="s">
        <v>13</v>
      </c>
      <c r="B50" s="31">
        <f aca="true" t="shared" si="15" ref="B50:L50">(1.1*LOG10(B9)-0.7)*MIN(10,B23)-(1.56*LOG10(B9)-0.8)+MAX(0,20*LOG10(B23/10))</f>
        <v>-0.0494901965847685</v>
      </c>
      <c r="C50" s="31">
        <f t="shared" si="15"/>
        <v>-0.0494901965847685</v>
      </c>
      <c r="D50" s="31">
        <f t="shared" si="15"/>
        <v>-0.0494901965847685</v>
      </c>
      <c r="E50" s="31">
        <f t="shared" si="15"/>
        <v>-0.0494901965847685</v>
      </c>
      <c r="F50" s="31">
        <f>(1.1*LOG10(F9)-0.7)*MIN(10,F23)-(1.56*LOG10(F9)-0.8)+MAX(0,20*LOG10(F23/10))</f>
        <v>-0.0494901965847685</v>
      </c>
      <c r="G50" s="31">
        <f t="shared" si="15"/>
        <v>-0.0494901965847685</v>
      </c>
      <c r="H50" s="31">
        <f>(1.1*LOG10(H9)-0.7)*MIN(10,H23)-(1.56*LOG10(H9)-0.8)+MAX(0,20*LOG10(H23/10))</f>
        <v>-0.0494901965847685</v>
      </c>
      <c r="I50" s="31">
        <f t="shared" si="15"/>
        <v>-0.0494901965847685</v>
      </c>
      <c r="J50" s="31">
        <f>(1.1*LOG10(J9)-0.7)*MIN(10,J23)-(1.56*LOG10(J9)-0.8)+MAX(0,20*LOG10(J23/10))</f>
        <v>-0.0494901965847685</v>
      </c>
      <c r="K50" s="31">
        <f t="shared" si="15"/>
        <v>-0.0494901965847685</v>
      </c>
      <c r="L50" s="31">
        <f t="shared" si="15"/>
        <v>-0.0494901965847685</v>
      </c>
      <c r="M50" s="31">
        <f>(1.1*LOG10(M9)-0.7)*MIN(10,M23)-(1.56*LOG10(M9)-0.8)+MAX(0,20*LOG10(M23/10))</f>
        <v>-0.0494901965847685</v>
      </c>
      <c r="N50" s="7"/>
      <c r="O50" s="7"/>
      <c r="P50" s="7"/>
      <c r="Q50" s="7"/>
    </row>
    <row r="51" spans="1:17" s="16" customFormat="1" ht="12" customHeight="1">
      <c r="A51" s="71" t="s">
        <v>19</v>
      </c>
      <c r="B51" s="31">
        <f aca="true" t="shared" si="16" ref="B51:L51">(1.1*LOG10(B9)-0.7)*MIN(10,B24)-(1.56*LOG10(B9)-0.8)+MAX(0,20*LOG10(B24/10))</f>
        <v>24.37367558594633</v>
      </c>
      <c r="C51" s="31">
        <f t="shared" si="16"/>
        <v>24.37367558594633</v>
      </c>
      <c r="D51" s="31">
        <f t="shared" si="16"/>
        <v>24.37367558594633</v>
      </c>
      <c r="E51" s="31">
        <f t="shared" si="16"/>
        <v>24.37367558594633</v>
      </c>
      <c r="F51" s="31">
        <f>(1.1*LOG10(F9)-0.7)*MIN(10,F24)-(1.56*LOG10(F9)-0.8)+MAX(0,20*LOG10(F24/10))</f>
        <v>6.077873616177876</v>
      </c>
      <c r="G51" s="31">
        <f t="shared" si="16"/>
        <v>6.077873616177876</v>
      </c>
      <c r="H51" s="31">
        <f>(1.1*LOG10(H9)-0.7)*MIN(10,H24)-(1.56*LOG10(H9)-0.8)+MAX(0,20*LOG10(H24/10))</f>
        <v>24.37367558594633</v>
      </c>
      <c r="I51" s="31">
        <f t="shared" si="16"/>
        <v>24.37367558594633</v>
      </c>
      <c r="J51" s="31">
        <f>(1.1*LOG10(J9)-0.7)*MIN(10,J24)-(1.56*LOG10(J9)-0.8)+MAX(0,20*LOG10(J24/10))</f>
        <v>24.37367558594633</v>
      </c>
      <c r="K51" s="31">
        <f t="shared" si="16"/>
        <v>-0.0494901965847685</v>
      </c>
      <c r="L51" s="31">
        <f t="shared" si="16"/>
        <v>-0.0494901965847685</v>
      </c>
      <c r="M51" s="31">
        <f>(1.1*LOG10(M9)-0.7)*MIN(10,M24)-(1.56*LOG10(M9)-0.8)+MAX(0,20*LOG10(M24/10))</f>
        <v>-0.0494901965847685</v>
      </c>
      <c r="N51" s="8"/>
      <c r="O51" s="8"/>
      <c r="P51" s="8"/>
      <c r="Q51" s="8"/>
    </row>
    <row r="52" spans="1:19" ht="12" customHeight="1">
      <c r="A52" s="4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"/>
      <c r="O52" s="2"/>
      <c r="P52" s="2"/>
      <c r="Q52" s="2"/>
      <c r="R52" s="10"/>
      <c r="S52" s="10"/>
    </row>
    <row r="53" spans="1:17" s="16" customFormat="1" ht="12" customHeight="1">
      <c r="A53" s="7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8"/>
      <c r="O53" s="8"/>
      <c r="P53" s="8"/>
      <c r="Q53" s="8"/>
    </row>
    <row r="54" spans="1:17" s="16" customFormat="1" ht="12.75">
      <c r="A54" s="59"/>
      <c r="B54" s="48"/>
      <c r="C54" s="48"/>
      <c r="D54" s="48"/>
      <c r="E54" s="48"/>
      <c r="F54" s="48"/>
      <c r="G54" s="45"/>
      <c r="H54" s="45"/>
      <c r="I54" s="45"/>
      <c r="J54" s="45"/>
      <c r="K54" s="45"/>
      <c r="L54" s="45"/>
      <c r="M54" s="45"/>
      <c r="N54" s="8"/>
      <c r="O54" s="8"/>
      <c r="P54" s="8"/>
      <c r="Q54" s="8"/>
    </row>
    <row r="55" spans="1:17" s="16" customFormat="1" ht="12">
      <c r="A55" s="17"/>
      <c r="B55" s="18"/>
      <c r="C55" s="18"/>
      <c r="D55" s="43"/>
      <c r="E55" s="18"/>
      <c r="F55" s="18"/>
      <c r="G55" s="18"/>
      <c r="H55" s="18"/>
      <c r="I55" s="18"/>
      <c r="J55" s="18"/>
      <c r="K55" s="18"/>
      <c r="L55" s="18"/>
      <c r="M55" s="18"/>
      <c r="N55" s="8"/>
      <c r="O55" s="8"/>
      <c r="P55" s="8"/>
      <c r="Q55" s="8"/>
    </row>
    <row r="56" spans="14:19" ht="12">
      <c r="N56" s="2"/>
      <c r="O56" s="2"/>
      <c r="P56" s="2"/>
      <c r="Q56" s="2"/>
      <c r="R56" s="10"/>
      <c r="S56" s="10"/>
    </row>
    <row r="57" spans="1:17" s="11" customFormat="1" ht="12">
      <c r="A57" s="17"/>
      <c r="B57" s="18"/>
      <c r="C57" s="18"/>
      <c r="D57" s="43"/>
      <c r="E57" s="18"/>
      <c r="F57" s="18"/>
      <c r="G57" s="18"/>
      <c r="H57" s="18"/>
      <c r="I57" s="18"/>
      <c r="J57" s="18"/>
      <c r="K57" s="18"/>
      <c r="L57" s="18"/>
      <c r="M57" s="18"/>
      <c r="N57" s="3"/>
      <c r="O57" s="3"/>
      <c r="P57" s="3"/>
      <c r="Q57" s="3"/>
    </row>
    <row r="58" spans="1:17" s="16" customFormat="1" ht="12" customHeight="1">
      <c r="A58" s="17"/>
      <c r="B58" s="18"/>
      <c r="C58" s="18"/>
      <c r="D58" s="43"/>
      <c r="E58" s="18"/>
      <c r="F58" s="18"/>
      <c r="G58" s="18"/>
      <c r="H58" s="18"/>
      <c r="I58" s="18"/>
      <c r="J58" s="18"/>
      <c r="K58" s="18"/>
      <c r="L58" s="18"/>
      <c r="M58" s="18"/>
      <c r="N58" s="8"/>
      <c r="O58" s="8"/>
      <c r="P58" s="8"/>
      <c r="Q58" s="8"/>
    </row>
    <row r="59" spans="1:17" s="16" customFormat="1" ht="12" customHeight="1">
      <c r="A59" s="17"/>
      <c r="B59" s="18"/>
      <c r="C59" s="18"/>
      <c r="D59" s="43"/>
      <c r="E59" s="18"/>
      <c r="F59" s="18"/>
      <c r="G59" s="18"/>
      <c r="H59" s="18"/>
      <c r="I59" s="18"/>
      <c r="J59" s="18"/>
      <c r="K59" s="18"/>
      <c r="L59" s="18"/>
      <c r="M59" s="18"/>
      <c r="N59" s="8"/>
      <c r="O59" s="8"/>
      <c r="P59" s="8"/>
      <c r="Q59" s="8"/>
    </row>
    <row r="60" spans="1:17" s="16" customFormat="1" ht="12" customHeight="1">
      <c r="A60" s="17"/>
      <c r="B60" s="18"/>
      <c r="C60" s="18"/>
      <c r="D60" s="43"/>
      <c r="E60" s="18"/>
      <c r="F60" s="18"/>
      <c r="G60" s="18"/>
      <c r="H60" s="18"/>
      <c r="I60" s="18"/>
      <c r="J60" s="18"/>
      <c r="K60" s="18"/>
      <c r="L60" s="18"/>
      <c r="M60" s="18"/>
      <c r="N60" s="8"/>
      <c r="O60" s="8"/>
      <c r="P60" s="8"/>
      <c r="Q60" s="8"/>
    </row>
    <row r="61" spans="1:17" s="16" customFormat="1" ht="12" customHeight="1">
      <c r="A61" s="17"/>
      <c r="B61" s="18"/>
      <c r="C61" s="18"/>
      <c r="D61" s="43"/>
      <c r="E61" s="18"/>
      <c r="F61" s="18"/>
      <c r="G61" s="18"/>
      <c r="H61" s="18"/>
      <c r="I61" s="18"/>
      <c r="J61" s="18"/>
      <c r="K61" s="18"/>
      <c r="L61" s="18"/>
      <c r="M61" s="18"/>
      <c r="N61" s="8"/>
      <c r="O61" s="8"/>
      <c r="P61" s="8"/>
      <c r="Q61" s="8"/>
    </row>
    <row r="62" spans="1:17" s="11" customFormat="1" ht="12" customHeight="1">
      <c r="A62" s="17"/>
      <c r="B62" s="18"/>
      <c r="C62" s="18"/>
      <c r="D62" s="43"/>
      <c r="E62" s="18"/>
      <c r="F62" s="18"/>
      <c r="G62" s="18"/>
      <c r="H62" s="18"/>
      <c r="I62" s="18"/>
      <c r="J62" s="18"/>
      <c r="K62" s="18"/>
      <c r="L62" s="18"/>
      <c r="M62" s="18"/>
      <c r="N62" s="3"/>
      <c r="O62" s="3"/>
      <c r="P62" s="3"/>
      <c r="Q62" s="3"/>
    </row>
    <row r="63" spans="14:19" ht="12">
      <c r="N63" s="2"/>
      <c r="O63" s="2"/>
      <c r="P63" s="2"/>
      <c r="Q63" s="2"/>
      <c r="R63" s="10"/>
      <c r="S63" s="10"/>
    </row>
    <row r="64" spans="14:19" ht="12" customHeight="1">
      <c r="N64" s="2"/>
      <c r="O64" s="2"/>
      <c r="P64" s="2"/>
      <c r="Q64" s="2"/>
      <c r="R64" s="10"/>
      <c r="S64" s="10"/>
    </row>
    <row r="65" spans="14:19" ht="12" customHeight="1">
      <c r="N65" s="2"/>
      <c r="O65" s="2"/>
      <c r="P65" s="2"/>
      <c r="Q65" s="2"/>
      <c r="R65" s="10"/>
      <c r="S65" s="10"/>
    </row>
    <row r="66" spans="14:19" ht="12" customHeight="1">
      <c r="N66" s="2"/>
      <c r="O66" s="2"/>
      <c r="P66" s="2"/>
      <c r="Q66" s="2"/>
      <c r="R66" s="10"/>
      <c r="S66" s="10"/>
    </row>
    <row r="67" spans="14:19" ht="12" customHeight="1">
      <c r="N67" s="2"/>
      <c r="O67" s="2"/>
      <c r="P67" s="2"/>
      <c r="Q67" s="2"/>
      <c r="R67" s="10"/>
      <c r="S67" s="10"/>
    </row>
    <row r="68" spans="14:19" ht="12" customHeight="1">
      <c r="N68" s="2"/>
      <c r="O68" s="2"/>
      <c r="P68" s="2"/>
      <c r="Q68" s="2"/>
      <c r="R68" s="10"/>
      <c r="S68" s="10"/>
    </row>
    <row r="69" spans="14:19" ht="12" customHeight="1">
      <c r="N69" s="2"/>
      <c r="O69" s="2"/>
      <c r="P69" s="2"/>
      <c r="Q69" s="2"/>
      <c r="R69" s="10"/>
      <c r="S69" s="10"/>
    </row>
    <row r="70" spans="14:19" ht="12" customHeight="1">
      <c r="N70" s="2"/>
      <c r="O70" s="2"/>
      <c r="P70" s="2"/>
      <c r="Q70" s="2"/>
      <c r="R70" s="10"/>
      <c r="S70" s="10"/>
    </row>
    <row r="71" spans="1:17" s="16" customFormat="1" ht="12.75" customHeight="1">
      <c r="A71" s="17"/>
      <c r="B71" s="18"/>
      <c r="C71" s="18"/>
      <c r="D71" s="43"/>
      <c r="E71" s="18"/>
      <c r="F71" s="18"/>
      <c r="G71" s="18"/>
      <c r="H71" s="18"/>
      <c r="I71" s="18"/>
      <c r="J71" s="18"/>
      <c r="K71" s="18"/>
      <c r="L71" s="18"/>
      <c r="M71" s="18"/>
      <c r="N71" s="8"/>
      <c r="O71" s="8"/>
      <c r="P71" s="8"/>
      <c r="Q71" s="8"/>
    </row>
    <row r="72" spans="1:17" s="14" customFormat="1" ht="12" customHeight="1">
      <c r="A72" s="17"/>
      <c r="B72" s="18"/>
      <c r="C72" s="18"/>
      <c r="D72" s="43"/>
      <c r="E72" s="18"/>
      <c r="F72" s="18"/>
      <c r="G72" s="18"/>
      <c r="H72" s="18"/>
      <c r="I72" s="18"/>
      <c r="J72" s="18"/>
      <c r="K72" s="18"/>
      <c r="L72" s="18"/>
      <c r="M72" s="18"/>
      <c r="N72" s="6"/>
      <c r="O72" s="6"/>
      <c r="P72" s="6"/>
      <c r="Q72" s="6"/>
    </row>
    <row r="73" spans="1:17" s="16" customFormat="1" ht="12" customHeight="1">
      <c r="A73" s="17"/>
      <c r="B73" s="18"/>
      <c r="C73" s="18"/>
      <c r="D73" s="43"/>
      <c r="E73" s="18"/>
      <c r="F73" s="18"/>
      <c r="G73" s="18"/>
      <c r="H73" s="18"/>
      <c r="I73" s="18"/>
      <c r="J73" s="18"/>
      <c r="K73" s="18"/>
      <c r="L73" s="18"/>
      <c r="M73" s="18"/>
      <c r="N73" s="8"/>
      <c r="O73" s="8"/>
      <c r="P73" s="8"/>
      <c r="Q73" s="8"/>
    </row>
    <row r="74" spans="1:17" s="14" customFormat="1" ht="12" customHeight="1">
      <c r="A74" s="17"/>
      <c r="B74" s="18"/>
      <c r="C74" s="18"/>
      <c r="D74" s="43"/>
      <c r="E74" s="18"/>
      <c r="F74" s="18"/>
      <c r="G74" s="18"/>
      <c r="H74" s="18"/>
      <c r="I74" s="18"/>
      <c r="J74" s="18"/>
      <c r="K74" s="18"/>
      <c r="L74" s="18"/>
      <c r="M74" s="18"/>
      <c r="N74" s="6"/>
      <c r="O74" s="6"/>
      <c r="P74" s="6"/>
      <c r="Q74" s="6"/>
    </row>
    <row r="75" spans="1:17" s="14" customFormat="1" ht="12" customHeight="1">
      <c r="A75" s="17"/>
      <c r="B75" s="18"/>
      <c r="C75" s="18"/>
      <c r="D75" s="43"/>
      <c r="E75" s="18"/>
      <c r="F75" s="18"/>
      <c r="G75" s="18"/>
      <c r="H75" s="18"/>
      <c r="I75" s="18"/>
      <c r="J75" s="18"/>
      <c r="K75" s="18"/>
      <c r="L75" s="18"/>
      <c r="M75" s="18"/>
      <c r="N75" s="6"/>
      <c r="O75" s="6"/>
      <c r="P75" s="6"/>
      <c r="Q75" s="6"/>
    </row>
    <row r="76" spans="1:17" s="16" customFormat="1" ht="12" customHeight="1">
      <c r="A76" s="17"/>
      <c r="B76" s="18"/>
      <c r="C76" s="18"/>
      <c r="D76" s="43"/>
      <c r="E76" s="18"/>
      <c r="F76" s="18"/>
      <c r="G76" s="18"/>
      <c r="H76" s="18"/>
      <c r="I76" s="18"/>
      <c r="J76" s="18"/>
      <c r="K76" s="18"/>
      <c r="L76" s="18"/>
      <c r="M76" s="18"/>
      <c r="N76" s="8"/>
      <c r="O76" s="8"/>
      <c r="P76" s="8"/>
      <c r="Q76" s="8"/>
    </row>
    <row r="77" spans="1:17" s="16" customFormat="1" ht="12" customHeight="1">
      <c r="A77" s="17"/>
      <c r="B77" s="18"/>
      <c r="C77" s="18"/>
      <c r="D77" s="43"/>
      <c r="E77" s="18"/>
      <c r="F77" s="18"/>
      <c r="G77" s="18"/>
      <c r="H77" s="18"/>
      <c r="I77" s="18"/>
      <c r="J77" s="18"/>
      <c r="K77" s="18"/>
      <c r="L77" s="18"/>
      <c r="M77" s="18"/>
      <c r="N77" s="8"/>
      <c r="O77" s="8"/>
      <c r="P77" s="8"/>
      <c r="Q77" s="8"/>
    </row>
    <row r="78" spans="14:19" ht="12">
      <c r="N78" s="10"/>
      <c r="O78" s="10"/>
      <c r="P78" s="10"/>
      <c r="Q78" s="10"/>
      <c r="R78" s="10"/>
      <c r="S78" s="10"/>
    </row>
    <row r="79" spans="1:13" s="22" customFormat="1" ht="12" customHeight="1">
      <c r="A79" s="17"/>
      <c r="B79" s="18"/>
      <c r="C79" s="18"/>
      <c r="D79" s="43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22" customFormat="1" ht="12" customHeight="1">
      <c r="A80" s="17"/>
      <c r="B80" s="18"/>
      <c r="C80" s="18"/>
      <c r="D80" s="43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22" customFormat="1" ht="12" customHeight="1">
      <c r="A81" s="17"/>
      <c r="B81" s="18"/>
      <c r="C81" s="18"/>
      <c r="D81" s="43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22" customFormat="1" ht="12" customHeight="1">
      <c r="A82" s="17"/>
      <c r="B82" s="18"/>
      <c r="C82" s="18"/>
      <c r="D82" s="43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22" customFormat="1" ht="12" customHeight="1">
      <c r="A83" s="17"/>
      <c r="B83" s="18"/>
      <c r="C83" s="18"/>
      <c r="D83" s="43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22" customFormat="1" ht="12">
      <c r="A84" s="17"/>
      <c r="B84" s="18"/>
      <c r="C84" s="18"/>
      <c r="D84" s="43"/>
      <c r="E84" s="18"/>
      <c r="F84" s="18"/>
      <c r="G84" s="18"/>
      <c r="H84" s="18"/>
      <c r="I84" s="18"/>
      <c r="J84" s="18"/>
      <c r="K84" s="18"/>
      <c r="L84" s="18"/>
      <c r="M84" s="18"/>
    </row>
    <row r="85" spans="14:19" ht="12">
      <c r="N85" s="10"/>
      <c r="O85" s="10"/>
      <c r="P85" s="10"/>
      <c r="Q85" s="10"/>
      <c r="R85" s="10"/>
      <c r="S85" s="10"/>
    </row>
    <row r="86" spans="1:13" s="106" customFormat="1" ht="12" customHeight="1">
      <c r="A86" s="17"/>
      <c r="B86" s="18"/>
      <c r="C86" s="18"/>
      <c r="D86" s="43"/>
      <c r="E86" s="18"/>
      <c r="F86" s="18"/>
      <c r="G86" s="18"/>
      <c r="H86" s="18"/>
      <c r="I86" s="18"/>
      <c r="J86" s="18"/>
      <c r="K86" s="18"/>
      <c r="L86" s="18"/>
      <c r="M86" s="18"/>
    </row>
    <row r="87" spans="14:19" ht="12" customHeight="1">
      <c r="N87" s="10"/>
      <c r="O87" s="10"/>
      <c r="P87" s="10"/>
      <c r="Q87" s="10"/>
      <c r="R87" s="10"/>
      <c r="S87" s="10"/>
    </row>
    <row r="88" spans="14:19" ht="12" customHeight="1">
      <c r="N88" s="10"/>
      <c r="O88" s="10"/>
      <c r="P88" s="10"/>
      <c r="Q88" s="10"/>
      <c r="R88" s="10"/>
      <c r="S88" s="10"/>
    </row>
    <row r="89" spans="14:19" ht="12" customHeight="1">
      <c r="N89" s="10"/>
      <c r="O89" s="10"/>
      <c r="P89" s="10"/>
      <c r="Q89" s="10"/>
      <c r="R89" s="10"/>
      <c r="S89" s="10"/>
    </row>
    <row r="90" spans="14:19" ht="12" customHeight="1">
      <c r="N90" s="10"/>
      <c r="O90" s="10"/>
      <c r="P90" s="10"/>
      <c r="Q90" s="10"/>
      <c r="R90" s="10"/>
      <c r="S90" s="10"/>
    </row>
    <row r="91" spans="14:19" ht="12" customHeight="1">
      <c r="N91" s="10"/>
      <c r="O91" s="10"/>
      <c r="P91" s="10"/>
      <c r="Q91" s="10"/>
      <c r="R91" s="10"/>
      <c r="S91" s="10"/>
    </row>
    <row r="92" spans="14:19" ht="12.75" customHeight="1">
      <c r="N92" s="10"/>
      <c r="O92" s="10"/>
      <c r="P92" s="10"/>
      <c r="Q92" s="10"/>
      <c r="R92" s="10"/>
      <c r="S92" s="10"/>
    </row>
    <row r="93" spans="14:19" ht="12.75" customHeight="1">
      <c r="N93" s="10"/>
      <c r="O93" s="10"/>
      <c r="P93" s="10"/>
      <c r="Q93" s="10"/>
      <c r="R93" s="10"/>
      <c r="S93" s="10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printOptions gridLines="1" headings="1" horizontalCentered="1"/>
  <pageMargins left="0" right="0.236220472440945" top="0.511811023622047" bottom="0.511811023622047" header="0.511811023622047" footer="0.511811023622047"/>
  <pageSetup horizontalDpi="300" verticalDpi="300" orientation="landscape" paperSize="9" scale="80" r:id="rId1"/>
  <headerFooter alignWithMargins="0">
    <oddFooter>&amp;CAnnex B, page &amp;P&amp;R22 March 2004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30" sqref="A30"/>
    </sheetView>
  </sheetViews>
  <sheetFormatPr defaultColWidth="9.140625" defaultRowHeight="12.75"/>
  <cols>
    <col min="1" max="1" width="49.140625" style="0" customWidth="1"/>
    <col min="2" max="21" width="8.7109375" style="0" customWidth="1"/>
    <col min="22" max="22" width="9.00390625" style="0" customWidth="1"/>
    <col min="23" max="23" width="8.7109375" style="0" customWidth="1"/>
  </cols>
  <sheetData>
    <row r="1" spans="1:13" ht="18" customHeight="1">
      <c r="A1" s="34" t="s">
        <v>189</v>
      </c>
      <c r="B1" s="9"/>
      <c r="C1" s="9"/>
      <c r="D1" s="35"/>
      <c r="E1" s="36"/>
      <c r="F1" s="36"/>
      <c r="G1" s="9"/>
      <c r="H1" s="9"/>
      <c r="I1" s="9"/>
      <c r="J1" s="9"/>
      <c r="K1" s="9"/>
      <c r="L1" s="18"/>
      <c r="M1" s="18"/>
    </row>
    <row r="2" spans="1:13" ht="14.25" customHeight="1">
      <c r="A2" s="34"/>
      <c r="B2" s="42"/>
      <c r="C2" s="80" t="s">
        <v>101</v>
      </c>
      <c r="D2" s="35"/>
      <c r="E2" s="39"/>
      <c r="F2" s="67" t="s">
        <v>97</v>
      </c>
      <c r="G2" s="23"/>
      <c r="H2" s="103" t="s">
        <v>95</v>
      </c>
      <c r="I2" s="67"/>
      <c r="J2" s="9"/>
      <c r="K2" s="104" t="s">
        <v>96</v>
      </c>
      <c r="L2" s="36"/>
      <c r="M2" s="80" t="s">
        <v>113</v>
      </c>
    </row>
    <row r="3" spans="1:13" ht="15.75">
      <c r="A3" s="72" t="s">
        <v>0</v>
      </c>
      <c r="B3" s="82" t="s">
        <v>91</v>
      </c>
      <c r="C3" s="25" t="s">
        <v>92</v>
      </c>
      <c r="D3" s="25" t="s">
        <v>93</v>
      </c>
      <c r="E3" s="38" t="s">
        <v>94</v>
      </c>
      <c r="F3" s="25"/>
      <c r="G3" s="25"/>
      <c r="H3" s="38" t="s">
        <v>144</v>
      </c>
      <c r="I3" s="25" t="s">
        <v>145</v>
      </c>
      <c r="J3" s="25" t="s">
        <v>145</v>
      </c>
      <c r="K3" s="25" t="s">
        <v>98</v>
      </c>
      <c r="L3" s="38" t="s">
        <v>99</v>
      </c>
      <c r="M3" s="110" t="s">
        <v>112</v>
      </c>
    </row>
    <row r="4" spans="1:13" ht="13.5">
      <c r="A4" s="68"/>
      <c r="B4" s="120" t="s">
        <v>137</v>
      </c>
      <c r="C4" s="120" t="s">
        <v>138</v>
      </c>
      <c r="D4" s="120" t="s">
        <v>139</v>
      </c>
      <c r="E4" s="120" t="s">
        <v>140</v>
      </c>
      <c r="F4" s="9" t="s">
        <v>103</v>
      </c>
      <c r="G4" s="9" t="s">
        <v>103</v>
      </c>
      <c r="H4" s="9" t="s">
        <v>102</v>
      </c>
      <c r="I4" s="9" t="s">
        <v>114</v>
      </c>
      <c r="J4" s="9" t="s">
        <v>115</v>
      </c>
      <c r="K4" s="9" t="s">
        <v>116</v>
      </c>
      <c r="L4" s="9" t="s">
        <v>105</v>
      </c>
      <c r="M4" s="9" t="s">
        <v>103</v>
      </c>
    </row>
    <row r="5" spans="1:13" ht="12" customHeight="1">
      <c r="A5" s="2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2" customHeight="1">
      <c r="A6" s="26" t="s">
        <v>106</v>
      </c>
      <c r="B6" s="27">
        <f>'Input data'!B6</f>
        <v>26</v>
      </c>
      <c r="C6" s="27">
        <f>'Input data'!C6</f>
        <v>26</v>
      </c>
      <c r="D6" s="27">
        <f>'Input data'!D6</f>
        <v>26</v>
      </c>
      <c r="E6" s="27">
        <f>'Input data'!E6</f>
        <v>26</v>
      </c>
      <c r="F6" s="27">
        <f>'Input data'!F6</f>
        <v>-3</v>
      </c>
      <c r="G6" s="27">
        <f>'Input data'!G6</f>
        <v>-3</v>
      </c>
      <c r="H6" s="27">
        <f>'Input data'!H6</f>
        <v>14</v>
      </c>
      <c r="I6" s="27">
        <f>'Input data'!I6</f>
        <v>2.5</v>
      </c>
      <c r="J6" s="27">
        <f>'Input data'!J6</f>
        <v>-20</v>
      </c>
      <c r="K6" s="27">
        <f>'Input data'!K6</f>
        <v>-20</v>
      </c>
      <c r="L6" s="27">
        <f>'Input data'!L6</f>
        <v>-3</v>
      </c>
      <c r="M6" s="27">
        <f>'Input data'!M6</f>
        <v>-20</v>
      </c>
    </row>
    <row r="7" spans="1:13" ht="12" customHeight="1">
      <c r="A7" s="26" t="s">
        <v>14</v>
      </c>
      <c r="B7" s="31">
        <f>'Input data'!B7</f>
        <v>0.95</v>
      </c>
      <c r="C7" s="31">
        <f>'Input data'!C7</f>
        <v>0.95</v>
      </c>
      <c r="D7" s="31">
        <f>'Input data'!D7</f>
        <v>0.95</v>
      </c>
      <c r="E7" s="31">
        <f>'Input data'!E7</f>
        <v>0.95</v>
      </c>
      <c r="F7" s="31">
        <f>'Input data'!F7</f>
        <v>0.01</v>
      </c>
      <c r="G7" s="31">
        <f>'Input data'!G7</f>
        <v>0.01</v>
      </c>
      <c r="H7" s="31">
        <f>'Input data'!H7</f>
        <v>0.0003</v>
      </c>
      <c r="I7" s="31">
        <f>'Input data'!I7</f>
        <v>0.0003</v>
      </c>
      <c r="J7" s="31">
        <f>'Input data'!J7</f>
        <v>0.0003</v>
      </c>
      <c r="K7" s="102">
        <f>'Input data'!K7</f>
        <v>1</v>
      </c>
      <c r="L7" s="31">
        <f>'Input data'!L7</f>
        <v>1</v>
      </c>
      <c r="M7" s="31">
        <f>'Input data'!M7</f>
        <v>0.01</v>
      </c>
    </row>
    <row r="8" spans="1:13" ht="12" customHeight="1">
      <c r="A8" s="26" t="s">
        <v>1</v>
      </c>
      <c r="B8" s="27">
        <f>'Input data'!B8</f>
        <v>10</v>
      </c>
      <c r="C8" s="27">
        <f>'Input data'!C8</f>
        <v>10</v>
      </c>
      <c r="D8" s="27">
        <f>'Input data'!D8</f>
        <v>10</v>
      </c>
      <c r="E8" s="27">
        <f>'Input data'!E8</f>
        <v>10</v>
      </c>
      <c r="F8" s="27">
        <f>'Input data'!F8</f>
        <v>10</v>
      </c>
      <c r="G8" s="27">
        <f>'Input data'!G8</f>
        <v>10</v>
      </c>
      <c r="H8" s="27">
        <f>'Input data'!H8</f>
        <v>10</v>
      </c>
      <c r="I8" s="27">
        <f>'Input data'!I8</f>
        <v>10</v>
      </c>
      <c r="J8" s="27">
        <f>'Input data'!J8</f>
        <v>10</v>
      </c>
      <c r="K8" s="27">
        <f>'Input data'!K8</f>
        <v>10</v>
      </c>
      <c r="L8" s="27">
        <f>'Input data'!L8</f>
        <v>10</v>
      </c>
      <c r="M8" s="27">
        <f>'Input data'!M8</f>
        <v>10</v>
      </c>
    </row>
    <row r="9" spans="1:13" ht="12" customHeight="1">
      <c r="A9" s="26" t="s">
        <v>2</v>
      </c>
      <c r="B9" s="27">
        <f>'Input data'!B9</f>
        <v>169</v>
      </c>
      <c r="C9" s="27">
        <f>'Input data'!C9</f>
        <v>169</v>
      </c>
      <c r="D9" s="27">
        <f>'Input data'!D9</f>
        <v>169</v>
      </c>
      <c r="E9" s="27">
        <f>'Input data'!E9</f>
        <v>169</v>
      </c>
      <c r="F9" s="27">
        <f>'Input data'!F9</f>
        <v>169</v>
      </c>
      <c r="G9" s="27">
        <f>'Input data'!G9</f>
        <v>169</v>
      </c>
      <c r="H9" s="27">
        <f>'Input data'!H9</f>
        <v>169</v>
      </c>
      <c r="I9" s="27">
        <f>'Input data'!I9</f>
        <v>169</v>
      </c>
      <c r="J9" s="27">
        <f>'Input data'!J9</f>
        <v>169</v>
      </c>
      <c r="K9" s="27">
        <f>'Input data'!K9</f>
        <v>169</v>
      </c>
      <c r="L9" s="27">
        <f>'Input data'!L9</f>
        <v>169</v>
      </c>
      <c r="M9" s="27">
        <f>'Input data'!M9</f>
        <v>169</v>
      </c>
    </row>
    <row r="10" spans="1:13" ht="12" customHeight="1">
      <c r="A10" s="26" t="s">
        <v>74</v>
      </c>
      <c r="B10" s="27">
        <f>'Input data'!B10</f>
        <v>2</v>
      </c>
      <c r="C10" s="27">
        <f>'Input data'!C10</f>
        <v>2</v>
      </c>
      <c r="D10" s="27">
        <f>'Input data'!D10</f>
        <v>2</v>
      </c>
      <c r="E10" s="27">
        <f>'Input data'!E10</f>
        <v>2</v>
      </c>
      <c r="F10" s="27">
        <f>'Input data'!F10</f>
        <v>2</v>
      </c>
      <c r="G10" s="27">
        <f>'Input data'!G10</f>
        <v>2</v>
      </c>
      <c r="H10" s="27">
        <f>'Input data'!H10</f>
        <v>2</v>
      </c>
      <c r="I10" s="27">
        <f>'Input data'!I10</f>
        <v>2</v>
      </c>
      <c r="J10" s="27">
        <f>'Input data'!J10</f>
        <v>2</v>
      </c>
      <c r="K10" s="27">
        <f>'Input data'!K10</f>
        <v>2</v>
      </c>
      <c r="L10" s="27">
        <f>'Input data'!L10</f>
        <v>2</v>
      </c>
      <c r="M10" s="27">
        <f>'Input data'!M10</f>
        <v>2</v>
      </c>
    </row>
    <row r="11" spans="1:13" ht="12" customHeight="1">
      <c r="A11" s="26" t="s">
        <v>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ht="12" customHeight="1">
      <c r="A12" s="26" t="s">
        <v>214</v>
      </c>
      <c r="B12" s="29">
        <f>'Input data'!B12</f>
        <v>360</v>
      </c>
      <c r="C12" s="29">
        <f>'Input data'!C12</f>
        <v>360</v>
      </c>
      <c r="D12" s="29">
        <f>'Input data'!D12</f>
        <v>360</v>
      </c>
      <c r="E12" s="29">
        <f>'Input data'!E12</f>
        <v>360</v>
      </c>
      <c r="F12" s="29">
        <f>'Input data'!F12</f>
        <v>360</v>
      </c>
      <c r="G12" s="29">
        <f>'Input data'!G12</f>
        <v>360</v>
      </c>
      <c r="H12" s="29">
        <f>'Input data'!H12</f>
        <v>360</v>
      </c>
      <c r="I12" s="29">
        <f>'Input data'!I12</f>
        <v>360</v>
      </c>
      <c r="J12" s="29">
        <f>'Input data'!J12</f>
        <v>360</v>
      </c>
      <c r="K12" s="29">
        <f>'Input data'!K12</f>
        <v>360</v>
      </c>
      <c r="L12" s="29">
        <f>'Input data'!L12</f>
        <v>360</v>
      </c>
      <c r="M12" s="29">
        <f>'Input data'!M12</f>
        <v>360</v>
      </c>
    </row>
    <row r="13" spans="1:13" ht="12" customHeight="1">
      <c r="A13" s="28" t="s">
        <v>30</v>
      </c>
      <c r="B13" s="29">
        <f>'Input data'!B13</f>
        <v>3</v>
      </c>
      <c r="C13" s="29">
        <f>'Input data'!C13</f>
        <v>3</v>
      </c>
      <c r="D13" s="29">
        <f>'Input data'!D13</f>
        <v>3</v>
      </c>
      <c r="E13" s="29">
        <f>'Input data'!E13</f>
        <v>3</v>
      </c>
      <c r="F13" s="29">
        <f>'Input data'!F13</f>
        <v>3</v>
      </c>
      <c r="G13" s="29">
        <f>'Input data'!G13</f>
        <v>3</v>
      </c>
      <c r="H13" s="29">
        <f>'Input data'!H13</f>
        <v>3</v>
      </c>
      <c r="I13" s="29">
        <f>'Input data'!I13</f>
        <v>3</v>
      </c>
      <c r="J13" s="29">
        <f>'Input data'!J13</f>
        <v>0</v>
      </c>
      <c r="K13" s="29">
        <f>'Input data'!K13</f>
        <v>0</v>
      </c>
      <c r="L13" s="29">
        <f>'Input data'!L13</f>
        <v>0</v>
      </c>
      <c r="M13" s="29">
        <f>'Input data'!M13</f>
        <v>0</v>
      </c>
    </row>
    <row r="14" spans="1:13" ht="12" customHeight="1">
      <c r="A14" s="77" t="s">
        <v>213</v>
      </c>
      <c r="B14" s="29">
        <f>'Input data'!B13</f>
        <v>3</v>
      </c>
      <c r="C14" s="29">
        <f>'Input data'!C13</f>
        <v>3</v>
      </c>
      <c r="D14" s="29">
        <f>'Input data'!D13</f>
        <v>3</v>
      </c>
      <c r="E14" s="29">
        <f>'Input data'!E13</f>
        <v>3</v>
      </c>
      <c r="F14" s="29">
        <f>'Input data'!F13</f>
        <v>3</v>
      </c>
      <c r="G14" s="29">
        <f>'Input data'!G13</f>
        <v>3</v>
      </c>
      <c r="H14" s="29">
        <f>'Input data'!H13</f>
        <v>3</v>
      </c>
      <c r="I14" s="29">
        <f>'Input data'!I13</f>
        <v>3</v>
      </c>
      <c r="J14" s="29">
        <f>'Input data'!J13</f>
        <v>0</v>
      </c>
      <c r="K14" s="29">
        <f>'Input data'!K13</f>
        <v>0</v>
      </c>
      <c r="L14" s="29">
        <f>'Input data'!L13</f>
        <v>0</v>
      </c>
      <c r="M14" s="29">
        <f>'Input data'!M13</f>
        <v>0</v>
      </c>
    </row>
    <row r="15" spans="1:13" ht="12" customHeight="1">
      <c r="A15" s="26" t="s">
        <v>3</v>
      </c>
      <c r="B15" s="27">
        <f>'Input data'!$K$14</f>
        <v>2</v>
      </c>
      <c r="C15" s="27">
        <f>'Input data'!$K$14</f>
        <v>2</v>
      </c>
      <c r="D15" s="27">
        <f>'Input data'!$K$14</f>
        <v>2</v>
      </c>
      <c r="E15" s="27">
        <f>'Input data'!$K$14</f>
        <v>2</v>
      </c>
      <c r="F15" s="27">
        <f>'Input data'!$K$14</f>
        <v>2</v>
      </c>
      <c r="G15" s="27">
        <f>'Input data'!$K$14</f>
        <v>2</v>
      </c>
      <c r="H15" s="27">
        <f>'Input data'!$K$14</f>
        <v>2</v>
      </c>
      <c r="I15" s="27">
        <f>'Input data'!$K$14</f>
        <v>2</v>
      </c>
      <c r="J15" s="27">
        <f>'Input data'!$K$14</f>
        <v>2</v>
      </c>
      <c r="K15" s="27">
        <f>'Input data'!$K$14</f>
        <v>2</v>
      </c>
      <c r="L15" s="27">
        <f>'Input data'!$K$14</f>
        <v>2</v>
      </c>
      <c r="M15" s="27">
        <f>'Input data'!$K$14</f>
        <v>2</v>
      </c>
    </row>
    <row r="16" spans="1:13" ht="12" customHeight="1">
      <c r="A16" s="26" t="s">
        <v>21</v>
      </c>
      <c r="B16" s="29">
        <f>'Input data'!$K$15</f>
        <v>360</v>
      </c>
      <c r="C16" s="29">
        <f>'Input data'!$K$15</f>
        <v>360</v>
      </c>
      <c r="D16" s="29">
        <f>'Input data'!$K$15</f>
        <v>360</v>
      </c>
      <c r="E16" s="29">
        <f>'Input data'!$K$15</f>
        <v>360</v>
      </c>
      <c r="F16" s="29">
        <f>'Input data'!$K$15</f>
        <v>360</v>
      </c>
      <c r="G16" s="29">
        <f>'Input data'!$K$15</f>
        <v>360</v>
      </c>
      <c r="H16" s="29">
        <f>'Input data'!$K$15</f>
        <v>360</v>
      </c>
      <c r="I16" s="29">
        <f>'Input data'!$K$15</f>
        <v>360</v>
      </c>
      <c r="J16" s="29">
        <f>'Input data'!$K$15</f>
        <v>360</v>
      </c>
      <c r="K16" s="29">
        <f>'Input data'!$K$15</f>
        <v>360</v>
      </c>
      <c r="L16" s="29">
        <f>'Input data'!$K$15</f>
        <v>360</v>
      </c>
      <c r="M16" s="29">
        <f>'Input data'!$K$15</f>
        <v>360</v>
      </c>
    </row>
    <row r="17" spans="1:13" ht="12" customHeight="1">
      <c r="A17" s="26" t="s">
        <v>20</v>
      </c>
      <c r="B17" s="30">
        <f>10*LOG(1.38*1E-23*300*B22*1000)+B18</f>
        <v>-148.38931614528826</v>
      </c>
      <c r="C17" s="30">
        <f aca="true" t="shared" si="0" ref="C17:M17">10*LOG(1.38*1E-23*300*C22*1000)+C18</f>
        <v>-148.38931614528826</v>
      </c>
      <c r="D17" s="30">
        <f t="shared" si="0"/>
        <v>-148.38931614528826</v>
      </c>
      <c r="E17" s="30">
        <f t="shared" si="0"/>
        <v>-148.38931614528826</v>
      </c>
      <c r="F17" s="30">
        <f t="shared" si="0"/>
        <v>-148.38931614528826</v>
      </c>
      <c r="G17" s="30">
        <f t="shared" si="0"/>
        <v>-148.38931614528826</v>
      </c>
      <c r="H17" s="30">
        <f t="shared" si="0"/>
        <v>-148.38931614528826</v>
      </c>
      <c r="I17" s="30">
        <f t="shared" si="0"/>
        <v>-148.38931614528826</v>
      </c>
      <c r="J17" s="30">
        <f t="shared" si="0"/>
        <v>-148.38931614528826</v>
      </c>
      <c r="K17" s="30">
        <f t="shared" si="0"/>
        <v>-148.38931614528826</v>
      </c>
      <c r="L17" s="30">
        <f t="shared" si="0"/>
        <v>-148.38931614528826</v>
      </c>
      <c r="M17" s="30">
        <f t="shared" si="0"/>
        <v>-148.38931614528826</v>
      </c>
    </row>
    <row r="18" spans="1:13" ht="12" customHeight="1">
      <c r="A18" s="26" t="s">
        <v>16</v>
      </c>
      <c r="B18" s="30">
        <f>'Input data'!$K$16</f>
        <v>10</v>
      </c>
      <c r="C18" s="30">
        <f>'Input data'!$K$16</f>
        <v>10</v>
      </c>
      <c r="D18" s="30">
        <f>'Input data'!$K$16</f>
        <v>10</v>
      </c>
      <c r="E18" s="30">
        <f>'Input data'!$K$16</f>
        <v>10</v>
      </c>
      <c r="F18" s="30">
        <f>'Input data'!$K$16</f>
        <v>10</v>
      </c>
      <c r="G18" s="30">
        <f>'Input data'!$K$16</f>
        <v>10</v>
      </c>
      <c r="H18" s="30">
        <f>'Input data'!$K$16</f>
        <v>10</v>
      </c>
      <c r="I18" s="30">
        <f>'Input data'!$K$16</f>
        <v>10</v>
      </c>
      <c r="J18" s="30">
        <f>'Input data'!$K$16</f>
        <v>10</v>
      </c>
      <c r="K18" s="30">
        <f>'Input data'!$K$16</f>
        <v>10</v>
      </c>
      <c r="L18" s="30">
        <f>'Input data'!$K$16</f>
        <v>10</v>
      </c>
      <c r="M18" s="30">
        <f>'Input data'!$K$16</f>
        <v>10</v>
      </c>
    </row>
    <row r="19" spans="1:13" ht="12" customHeight="1">
      <c r="A19" s="26" t="s">
        <v>108</v>
      </c>
      <c r="B19" s="30">
        <f>'Input data'!B17</f>
        <v>5</v>
      </c>
      <c r="C19" s="30">
        <f>'Input data'!C17</f>
        <v>5</v>
      </c>
      <c r="D19" s="30">
        <f>'Input data'!D17</f>
        <v>5</v>
      </c>
      <c r="E19" s="30">
        <f>'Input data'!E17</f>
        <v>5</v>
      </c>
      <c r="F19" s="30">
        <f>'Input data'!F17</f>
        <v>5</v>
      </c>
      <c r="G19" s="30">
        <f>'Input data'!G17</f>
        <v>5</v>
      </c>
      <c r="H19" s="30">
        <f>'Input data'!H17</f>
        <v>5</v>
      </c>
      <c r="I19" s="30">
        <f>'Input data'!I17</f>
        <v>5</v>
      </c>
      <c r="J19" s="30">
        <f>'Input data'!J17</f>
        <v>5</v>
      </c>
      <c r="K19" s="30">
        <f>'Input data'!K17</f>
        <v>5</v>
      </c>
      <c r="L19" s="30">
        <f>'Input data'!L17</f>
        <v>5</v>
      </c>
      <c r="M19" s="30">
        <f>'Input data'!M17</f>
        <v>5</v>
      </c>
    </row>
    <row r="20" spans="1:13" ht="12" customHeight="1">
      <c r="A20" s="26" t="s">
        <v>35</v>
      </c>
      <c r="B20" s="30">
        <f>'Input data'!$K$18</f>
        <v>10</v>
      </c>
      <c r="C20" s="30">
        <f>'Input data'!$K$18</f>
        <v>10</v>
      </c>
      <c r="D20" s="30">
        <f>'Input data'!$K$18</f>
        <v>10</v>
      </c>
      <c r="E20" s="30">
        <f>'Input data'!$K$18</f>
        <v>10</v>
      </c>
      <c r="F20" s="30">
        <f>'Input data'!$K$18</f>
        <v>10</v>
      </c>
      <c r="G20" s="30">
        <f>'Input data'!$K$18</f>
        <v>10</v>
      </c>
      <c r="H20" s="30">
        <f>'Input data'!$K$18</f>
        <v>10</v>
      </c>
      <c r="I20" s="30">
        <f>'Input data'!$K$18</f>
        <v>10</v>
      </c>
      <c r="J20" s="30">
        <f>'Input data'!$K$18</f>
        <v>10</v>
      </c>
      <c r="K20" s="30">
        <v>14</v>
      </c>
      <c r="L20" s="30">
        <v>14</v>
      </c>
      <c r="M20" s="30">
        <f>'Input data'!$K$18</f>
        <v>10</v>
      </c>
    </row>
    <row r="21" spans="1:13" ht="12" customHeight="1">
      <c r="A21" s="26" t="s">
        <v>29</v>
      </c>
      <c r="B21" s="27">
        <f>'Input data'!B19</f>
        <v>15</v>
      </c>
      <c r="C21" s="27">
        <f>'Input data'!C19</f>
        <v>15</v>
      </c>
      <c r="D21" s="27">
        <f>'Input data'!D19</f>
        <v>15</v>
      </c>
      <c r="E21" s="27">
        <f>'Input data'!E19</f>
        <v>15</v>
      </c>
      <c r="F21" s="27">
        <f>'Input data'!F19</f>
        <v>7.5</v>
      </c>
      <c r="G21" s="27">
        <f>'Input data'!G19</f>
        <v>7.5</v>
      </c>
      <c r="H21" s="27">
        <f>'Input data'!H19</f>
        <v>7.5</v>
      </c>
      <c r="I21" s="27">
        <f>'Input data'!I19</f>
        <v>0.016</v>
      </c>
      <c r="J21" s="27">
        <f>'Input data'!J19</f>
        <v>0.016</v>
      </c>
      <c r="K21" s="27">
        <f>'Input data'!K19</f>
        <v>35</v>
      </c>
      <c r="L21" s="27">
        <f>'Input data'!L19</f>
        <v>50</v>
      </c>
      <c r="M21" s="27">
        <f>'Input data'!M19</f>
        <v>7.5</v>
      </c>
    </row>
    <row r="22" spans="1:13" ht="12" customHeight="1">
      <c r="A22" s="26" t="s">
        <v>24</v>
      </c>
      <c r="B22" s="27">
        <f>'Input data'!$K$19</f>
        <v>35</v>
      </c>
      <c r="C22" s="27">
        <f>'Input data'!$K$19</f>
        <v>35</v>
      </c>
      <c r="D22" s="27">
        <f>'Input data'!$K$19</f>
        <v>35</v>
      </c>
      <c r="E22" s="27">
        <f>'Input data'!$K$19</f>
        <v>35</v>
      </c>
      <c r="F22" s="27">
        <f>'Input data'!$K$19</f>
        <v>35</v>
      </c>
      <c r="G22" s="27">
        <f>'Input data'!$K$19</f>
        <v>35</v>
      </c>
      <c r="H22" s="27">
        <f>'Input data'!$K$19</f>
        <v>35</v>
      </c>
      <c r="I22" s="27">
        <f>'Input data'!$K$19</f>
        <v>35</v>
      </c>
      <c r="J22" s="27">
        <f>'Input data'!$K$19</f>
        <v>35</v>
      </c>
      <c r="K22" s="27">
        <f>'Input data'!$K$19</f>
        <v>35</v>
      </c>
      <c r="L22" s="27">
        <f>'Input data'!$K$19</f>
        <v>35</v>
      </c>
      <c r="M22" s="27">
        <f>'Input data'!$K$19</f>
        <v>35</v>
      </c>
    </row>
    <row r="23" spans="1:13" ht="12" customHeight="1">
      <c r="A23" s="26" t="s">
        <v>4</v>
      </c>
      <c r="B23" s="27">
        <f>'Input data'!$K$21</f>
        <v>1.5</v>
      </c>
      <c r="C23" s="27">
        <f>'Input data'!$K$21</f>
        <v>1.5</v>
      </c>
      <c r="D23" s="27">
        <f>'Input data'!$K$21</f>
        <v>1.5</v>
      </c>
      <c r="E23" s="27">
        <f>'Input data'!$K$21</f>
        <v>1.5</v>
      </c>
      <c r="F23" s="27">
        <f>'Input data'!$K$21</f>
        <v>1.5</v>
      </c>
      <c r="G23" s="27">
        <f>'Input data'!$K$21</f>
        <v>1.5</v>
      </c>
      <c r="H23" s="27">
        <f>'Input data'!$K$21</f>
        <v>1.5</v>
      </c>
      <c r="I23" s="27">
        <f>'Input data'!$K$21</f>
        <v>1.5</v>
      </c>
      <c r="J23" s="27">
        <f>'Input data'!$K$21</f>
        <v>1.5</v>
      </c>
      <c r="K23" s="27">
        <f>'Input data'!$K$21</f>
        <v>1.5</v>
      </c>
      <c r="L23" s="27">
        <f>'Input data'!$K$21</f>
        <v>1.5</v>
      </c>
      <c r="M23" s="27">
        <f>'Input data'!$K$21</f>
        <v>1.5</v>
      </c>
    </row>
    <row r="24" spans="1:13" ht="12" customHeight="1">
      <c r="A24" s="26" t="s">
        <v>5</v>
      </c>
      <c r="B24" s="27">
        <f>'Input data'!B22</f>
        <v>30</v>
      </c>
      <c r="C24" s="27">
        <f>'Input data'!C22</f>
        <v>30</v>
      </c>
      <c r="D24" s="27">
        <f>'Input data'!D22</f>
        <v>30</v>
      </c>
      <c r="E24" s="27">
        <f>'Input data'!E22</f>
        <v>30</v>
      </c>
      <c r="F24" s="27">
        <f>'Input data'!F22</f>
        <v>5</v>
      </c>
      <c r="G24" s="27">
        <f>'Input data'!G22</f>
        <v>5</v>
      </c>
      <c r="H24" s="27">
        <f>'Input data'!H22</f>
        <v>30</v>
      </c>
      <c r="I24" s="27">
        <f>'Input data'!I22</f>
        <v>30</v>
      </c>
      <c r="J24" s="27">
        <f>'Input data'!J22</f>
        <v>30</v>
      </c>
      <c r="K24" s="27">
        <f>'Input data'!K22</f>
        <v>1.5</v>
      </c>
      <c r="L24" s="27">
        <f>'Input data'!L22</f>
        <v>1.5</v>
      </c>
      <c r="M24" s="27">
        <f>'Input data'!M22</f>
        <v>1.5</v>
      </c>
    </row>
    <row r="25" spans="1:13" ht="12" customHeight="1">
      <c r="A25" s="37" t="s">
        <v>18</v>
      </c>
      <c r="B25" s="30">
        <f>4.1*(B23^0.5+B24^0.5)</f>
        <v>27.47807883041732</v>
      </c>
      <c r="C25" s="30">
        <f aca="true" t="shared" si="1" ref="C25:M25">4.1*(C23^0.5+C24^0.5)</f>
        <v>27.47807883041732</v>
      </c>
      <c r="D25" s="30">
        <f t="shared" si="1"/>
        <v>27.47807883041732</v>
      </c>
      <c r="E25" s="30">
        <f t="shared" si="1"/>
        <v>27.47807883041732</v>
      </c>
      <c r="F25" s="30">
        <f t="shared" si="1"/>
        <v>14.189332680454651</v>
      </c>
      <c r="G25" s="30">
        <f t="shared" si="1"/>
        <v>14.189332680454651</v>
      </c>
      <c r="H25" s="30">
        <f t="shared" si="1"/>
        <v>27.47807883041732</v>
      </c>
      <c r="I25" s="30">
        <f t="shared" si="1"/>
        <v>27.47807883041732</v>
      </c>
      <c r="J25" s="30">
        <f t="shared" si="1"/>
        <v>27.47807883041732</v>
      </c>
      <c r="K25" s="30">
        <f t="shared" si="1"/>
        <v>10.042907945411029</v>
      </c>
      <c r="L25" s="30">
        <f t="shared" si="1"/>
        <v>10.042907945411029</v>
      </c>
      <c r="M25" s="30">
        <f t="shared" si="1"/>
        <v>10.042907945411029</v>
      </c>
    </row>
    <row r="26" spans="1:13" ht="12" customHeight="1">
      <c r="A26" s="37" t="s">
        <v>33</v>
      </c>
      <c r="B26" s="30">
        <f>'Input data'!B24</f>
        <v>70</v>
      </c>
      <c r="C26" s="30">
        <f>'Input data'!C24</f>
        <v>92</v>
      </c>
      <c r="D26" s="30">
        <f>'Input data'!D24</f>
        <v>102</v>
      </c>
      <c r="E26" s="30">
        <f>'Input data'!E24</f>
        <v>112</v>
      </c>
      <c r="F26" s="30">
        <f>'Input data'!F24</f>
        <v>0</v>
      </c>
      <c r="G26" s="30">
        <v>72</v>
      </c>
      <c r="H26" s="30">
        <f>'Input data'!H24</f>
        <v>81</v>
      </c>
      <c r="I26" s="30">
        <f>'Input data'!I24</f>
        <v>72</v>
      </c>
      <c r="J26" s="30">
        <f>'Input data'!J24</f>
        <v>60</v>
      </c>
      <c r="K26" s="30">
        <f>'Input data'!K24</f>
        <v>0</v>
      </c>
      <c r="L26" s="30">
        <f>'Input data'!L24</f>
        <v>0</v>
      </c>
      <c r="M26" s="30">
        <f>'Input data'!M24</f>
        <v>60</v>
      </c>
    </row>
    <row r="27" spans="1:13" ht="12" customHeight="1">
      <c r="A27" s="37" t="s">
        <v>34</v>
      </c>
      <c r="B27" s="30">
        <f>'Input data'!B26</f>
        <v>0</v>
      </c>
      <c r="C27" s="30">
        <f>'Input data'!C26</f>
        <v>0</v>
      </c>
      <c r="D27" s="30">
        <f>'Input data'!D26</f>
        <v>0</v>
      </c>
      <c r="E27" s="30">
        <f>'Input data'!E26</f>
        <v>0</v>
      </c>
      <c r="F27" s="30">
        <f>'Input data'!F26</f>
        <v>0</v>
      </c>
      <c r="G27" s="30">
        <f>'Input data'!G26</f>
        <v>0</v>
      </c>
      <c r="H27" s="30">
        <f>'Input data'!H26</f>
        <v>0</v>
      </c>
      <c r="I27" s="30">
        <f>'Input data'!I26</f>
        <v>0</v>
      </c>
      <c r="J27" s="30">
        <f>'Input data'!J26</f>
        <v>0</v>
      </c>
      <c r="K27" s="30">
        <f>'Input data'!K26</f>
        <v>0</v>
      </c>
      <c r="L27" s="30">
        <f>'Input data'!L26</f>
        <v>0</v>
      </c>
      <c r="M27" s="30">
        <f>'Input data'!M26</f>
        <v>0</v>
      </c>
    </row>
    <row r="28" spans="1:13" ht="12" customHeight="1">
      <c r="A28" s="78" t="s">
        <v>79</v>
      </c>
      <c r="B28" s="30">
        <f>'Input data'!B31</f>
        <v>2.16</v>
      </c>
      <c r="C28" s="30">
        <f>'Input data'!C31</f>
        <v>2.16</v>
      </c>
      <c r="D28" s="30">
        <f>'Input data'!D31</f>
        <v>2.16</v>
      </c>
      <c r="E28" s="30">
        <f>'Input data'!E31</f>
        <v>2.16</v>
      </c>
      <c r="F28" s="30">
        <f>'Input data'!F31</f>
        <v>2.16</v>
      </c>
      <c r="G28" s="30">
        <f>'Input data'!G31</f>
        <v>2.16</v>
      </c>
      <c r="H28" s="30">
        <f>'Input data'!H31</f>
        <v>2.16</v>
      </c>
      <c r="I28" s="30">
        <f>'Input data'!I31</f>
        <v>2.16</v>
      </c>
      <c r="J28" s="30">
        <f>'Input data'!J31</f>
        <v>2.16</v>
      </c>
      <c r="K28" s="30">
        <f>'Input data'!K31</f>
        <v>2.16</v>
      </c>
      <c r="L28" s="30">
        <f>'Input data'!L31</f>
        <v>2.16</v>
      </c>
      <c r="M28" s="30">
        <f>'Input data'!M31</f>
        <v>2.16</v>
      </c>
    </row>
    <row r="29" spans="1:13" ht="12" customHeight="1">
      <c r="A29" s="78" t="s">
        <v>80</v>
      </c>
      <c r="B29" s="30">
        <f>'Input data'!B31</f>
        <v>2.16</v>
      </c>
      <c r="C29" s="30">
        <f>'Input data'!C31</f>
        <v>2.16</v>
      </c>
      <c r="D29" s="30">
        <f>'Input data'!D31</f>
        <v>2.16</v>
      </c>
      <c r="E29" s="30">
        <f>'Input data'!E31</f>
        <v>2.16</v>
      </c>
      <c r="F29" s="30">
        <f>'Input data'!F31</f>
        <v>2.16</v>
      </c>
      <c r="G29" s="30">
        <f>'Input data'!G31</f>
        <v>2.16</v>
      </c>
      <c r="H29" s="30">
        <f>'Input data'!H31</f>
        <v>2.16</v>
      </c>
      <c r="I29" s="30">
        <f>'Input data'!I31</f>
        <v>2.16</v>
      </c>
      <c r="J29" s="30">
        <f>'Input data'!J31</f>
        <v>2.16</v>
      </c>
      <c r="K29" s="30">
        <f>'Input data'!K31</f>
        <v>2.16</v>
      </c>
      <c r="L29" s="30">
        <f>'Input data'!L31</f>
        <v>2.16</v>
      </c>
      <c r="M29" s="30">
        <f>'Input data'!M31</f>
        <v>2.16</v>
      </c>
    </row>
    <row r="30" spans="1:13" ht="12.75">
      <c r="A30" s="78" t="s">
        <v>217</v>
      </c>
      <c r="B30" s="30">
        <f>'Input data'!B40</f>
        <v>0</v>
      </c>
      <c r="C30" s="30">
        <f>'Input data'!C40</f>
        <v>0</v>
      </c>
      <c r="D30" s="30">
        <f>'Input data'!D40</f>
        <v>0</v>
      </c>
      <c r="E30" s="30">
        <f>'Input data'!E40</f>
        <v>0</v>
      </c>
      <c r="F30" s="30">
        <f>'Input data'!F40</f>
        <v>0</v>
      </c>
      <c r="G30" s="30">
        <f>'Input data'!G40</f>
        <v>0</v>
      </c>
      <c r="H30" s="30">
        <f>'Input data'!H40</f>
        <v>0</v>
      </c>
      <c r="I30" s="30">
        <f>'Input data'!I40</f>
        <v>0</v>
      </c>
      <c r="J30" s="30">
        <f>'Input data'!J40</f>
        <v>0</v>
      </c>
      <c r="K30" s="30">
        <f>'Input data'!K40</f>
        <v>0</v>
      </c>
      <c r="L30" s="30">
        <f>'Input data'!L40</f>
        <v>0</v>
      </c>
      <c r="M30" s="30">
        <f>'Input data'!M40</f>
        <v>0</v>
      </c>
    </row>
    <row r="31" spans="1:13" ht="12" customHeight="1">
      <c r="A31" s="7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" customHeight="1">
      <c r="A32" s="68" t="s">
        <v>37</v>
      </c>
      <c r="B32" s="9"/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49" t="s">
        <v>70</v>
      </c>
      <c r="B33" s="19">
        <f>B6+B10+30-B28</f>
        <v>55.84</v>
      </c>
      <c r="C33" s="19">
        <f aca="true" t="shared" si="2" ref="C33:M33">C6+C10+30-C28</f>
        <v>55.84</v>
      </c>
      <c r="D33" s="19">
        <f t="shared" si="2"/>
        <v>55.84</v>
      </c>
      <c r="E33" s="19">
        <f t="shared" si="2"/>
        <v>55.84</v>
      </c>
      <c r="F33" s="19">
        <f t="shared" si="2"/>
        <v>26.84</v>
      </c>
      <c r="G33" s="19">
        <f t="shared" si="2"/>
        <v>26.84</v>
      </c>
      <c r="H33" s="19">
        <f t="shared" si="2"/>
        <v>43.84</v>
      </c>
      <c r="I33" s="19">
        <f t="shared" si="2"/>
        <v>32.34</v>
      </c>
      <c r="J33" s="19">
        <f t="shared" si="2"/>
        <v>9.84</v>
      </c>
      <c r="K33" s="19">
        <f t="shared" si="2"/>
        <v>9.84</v>
      </c>
      <c r="L33" s="19">
        <f t="shared" si="2"/>
        <v>26.84</v>
      </c>
      <c r="M33" s="19">
        <f t="shared" si="2"/>
        <v>9.84</v>
      </c>
    </row>
    <row r="34" spans="1:13" ht="12" customHeight="1">
      <c r="A34" s="49" t="s">
        <v>75</v>
      </c>
      <c r="B34" s="9">
        <f>B33</f>
        <v>55.84</v>
      </c>
      <c r="C34" s="9">
        <f aca="true" t="shared" si="3" ref="C34:M34">C33</f>
        <v>55.84</v>
      </c>
      <c r="D34" s="9">
        <f t="shared" si="3"/>
        <v>55.84</v>
      </c>
      <c r="E34" s="9">
        <f t="shared" si="3"/>
        <v>55.84</v>
      </c>
      <c r="F34" s="9">
        <f t="shared" si="3"/>
        <v>26.84</v>
      </c>
      <c r="G34" s="9">
        <f t="shared" si="3"/>
        <v>26.84</v>
      </c>
      <c r="H34" s="9">
        <f t="shared" si="3"/>
        <v>43.84</v>
      </c>
      <c r="I34" s="9">
        <f t="shared" si="3"/>
        <v>32.34</v>
      </c>
      <c r="J34" s="9">
        <f t="shared" si="3"/>
        <v>9.84</v>
      </c>
      <c r="K34" s="9">
        <f t="shared" si="3"/>
        <v>9.84</v>
      </c>
      <c r="L34" s="9">
        <f t="shared" si="3"/>
        <v>26.84</v>
      </c>
      <c r="M34" s="9">
        <f t="shared" si="3"/>
        <v>9.84</v>
      </c>
    </row>
    <row r="35" spans="1:13" ht="12" customHeight="1">
      <c r="A35" s="4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" customHeight="1">
      <c r="A36" s="68" t="s">
        <v>27</v>
      </c>
      <c r="B36" s="9"/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" customHeight="1">
      <c r="A37" s="49" t="s">
        <v>6</v>
      </c>
      <c r="B37" s="19">
        <f>B6-B8+B10-B11-B14+B15-B17-B19-B20-B26-B28-B29-B30+10*LOG10(MIN(B21,B22)/B21)</f>
        <v>76.06931614528827</v>
      </c>
      <c r="C37" s="19">
        <f aca="true" t="shared" si="4" ref="C37:M37">C6-C8+C10-C11-C14+C15-C17-C19-C20-C26-C28-C29-C30+10*LOG10(MIN(C21,C22)/C21)</f>
        <v>54.06931614528827</v>
      </c>
      <c r="D37" s="19">
        <f t="shared" si="4"/>
        <v>44.06931614528827</v>
      </c>
      <c r="E37" s="19">
        <f t="shared" si="4"/>
        <v>34.06931614528827</v>
      </c>
      <c r="F37" s="19">
        <f t="shared" si="4"/>
        <v>117.06931614528827</v>
      </c>
      <c r="G37" s="19">
        <f t="shared" si="4"/>
        <v>45.06931614528827</v>
      </c>
      <c r="H37" s="19">
        <f t="shared" si="4"/>
        <v>53.06931614528827</v>
      </c>
      <c r="I37" s="19">
        <f t="shared" si="4"/>
        <v>50.56931614528827</v>
      </c>
      <c r="J37" s="19">
        <f t="shared" si="4"/>
        <v>43.06931614528827</v>
      </c>
      <c r="K37" s="19">
        <f t="shared" si="4"/>
        <v>99.06931614528827</v>
      </c>
      <c r="L37" s="19">
        <f t="shared" si="4"/>
        <v>114.52029654543084</v>
      </c>
      <c r="M37" s="19">
        <f t="shared" si="4"/>
        <v>43.06931614528827</v>
      </c>
    </row>
    <row r="38" spans="1:13" ht="12" customHeight="1">
      <c r="A38" s="49" t="s">
        <v>25</v>
      </c>
      <c r="B38" s="19">
        <f>B6-B8+B10-B11-B14+B15-B17-B19-B20-B26-B28-B29-B30+10*LOG10(MIN(B21,B22)/B21)</f>
        <v>76.06931614528827</v>
      </c>
      <c r="C38" s="19">
        <f aca="true" t="shared" si="5" ref="C38:M38">C6-C8+C10-C11-C14+C15-C17-C19-C20-C26-C28-C29-C30+10*LOG10(MIN(C21,C22)/C21)</f>
        <v>54.06931614528827</v>
      </c>
      <c r="D38" s="19">
        <f t="shared" si="5"/>
        <v>44.06931614528827</v>
      </c>
      <c r="E38" s="19">
        <f t="shared" si="5"/>
        <v>34.06931614528827</v>
      </c>
      <c r="F38" s="19">
        <f t="shared" si="5"/>
        <v>117.06931614528827</v>
      </c>
      <c r="G38" s="19">
        <f t="shared" si="5"/>
        <v>45.06931614528827</v>
      </c>
      <c r="H38" s="19">
        <f t="shared" si="5"/>
        <v>53.06931614528827</v>
      </c>
      <c r="I38" s="19">
        <f t="shared" si="5"/>
        <v>50.56931614528827</v>
      </c>
      <c r="J38" s="19">
        <f t="shared" si="5"/>
        <v>43.06931614528827</v>
      </c>
      <c r="K38" s="19">
        <f t="shared" si="5"/>
        <v>99.06931614528827</v>
      </c>
      <c r="L38" s="19">
        <f t="shared" si="5"/>
        <v>114.52029654543084</v>
      </c>
      <c r="M38" s="19">
        <f t="shared" si="5"/>
        <v>43.06931614528827</v>
      </c>
    </row>
    <row r="39" spans="1:13" ht="12" customHeight="1">
      <c r="A39" s="49" t="s">
        <v>22</v>
      </c>
      <c r="B39" s="5">
        <f aca="true" t="shared" si="6" ref="B39:M39">10^((B38-32.44-20*LOG10(B$9))/20)</f>
        <v>0.8986262539766071</v>
      </c>
      <c r="C39" s="5">
        <f t="shared" si="6"/>
        <v>0.0713804205998132</v>
      </c>
      <c r="D39" s="5">
        <f t="shared" si="6"/>
        <v>0.022572470943621203</v>
      </c>
      <c r="E39" s="5">
        <f t="shared" si="6"/>
        <v>0.007138042059981322</v>
      </c>
      <c r="F39" s="5">
        <f t="shared" si="6"/>
        <v>100.82752404819966</v>
      </c>
      <c r="G39" s="5">
        <f t="shared" si="6"/>
        <v>0.025326728957937847</v>
      </c>
      <c r="H39" s="5">
        <f t="shared" si="6"/>
        <v>0.06361786682396482</v>
      </c>
      <c r="I39" s="5">
        <f t="shared" si="6"/>
        <v>0.04770666994137459</v>
      </c>
      <c r="J39" s="5">
        <f t="shared" si="6"/>
        <v>0.020117735904499102</v>
      </c>
      <c r="K39" s="5">
        <f t="shared" si="6"/>
        <v>12.693433223256601</v>
      </c>
      <c r="L39" s="5">
        <f t="shared" si="6"/>
        <v>75.18446654962852</v>
      </c>
      <c r="M39" s="5">
        <f t="shared" si="6"/>
        <v>0.020117735904499102</v>
      </c>
    </row>
    <row r="40" spans="1:13" ht="12.75">
      <c r="A40" s="49" t="s">
        <v>26</v>
      </c>
      <c r="B40" s="19">
        <f>B6+B10-B11-B14+B15-B17-B19-B20-B26-B28-B29-B30+10*LOG10(MIN(B21,B22)/B21)</f>
        <v>86.06931614528827</v>
      </c>
      <c r="C40" s="19">
        <f aca="true" t="shared" si="7" ref="C40:M40">C6+C10-C11-C14+C15-C17-C19-C20-C26-C28-C29-C30+10*LOG10(MIN(C21,C22)/C21)</f>
        <v>64.06931614528827</v>
      </c>
      <c r="D40" s="19">
        <f t="shared" si="7"/>
        <v>54.06931614528827</v>
      </c>
      <c r="E40" s="19">
        <f t="shared" si="7"/>
        <v>44.06931614528827</v>
      </c>
      <c r="F40" s="19">
        <f t="shared" si="7"/>
        <v>127.06931614528827</v>
      </c>
      <c r="G40" s="19">
        <f t="shared" si="7"/>
        <v>55.06931614528827</v>
      </c>
      <c r="H40" s="19">
        <f t="shared" si="7"/>
        <v>63.06931614528827</v>
      </c>
      <c r="I40" s="19">
        <f t="shared" si="7"/>
        <v>60.56931614528827</v>
      </c>
      <c r="J40" s="19">
        <f t="shared" si="7"/>
        <v>53.06931614528827</v>
      </c>
      <c r="K40" s="19">
        <f t="shared" si="7"/>
        <v>109.06931614528827</v>
      </c>
      <c r="L40" s="19">
        <f t="shared" si="7"/>
        <v>124.52029654543084</v>
      </c>
      <c r="M40" s="19">
        <f t="shared" si="7"/>
        <v>53.06931614528827</v>
      </c>
    </row>
    <row r="41" spans="1:13" ht="12" customHeight="1">
      <c r="A41" s="49" t="s">
        <v>23</v>
      </c>
      <c r="B41" s="5">
        <f aca="true" t="shared" si="8" ref="B41:M41">10^((B40-32.44-20*LOG10(B$9))/20)</f>
        <v>2.841705727791021</v>
      </c>
      <c r="C41" s="5">
        <f t="shared" si="8"/>
        <v>0.22572470943621206</v>
      </c>
      <c r="D41" s="5">
        <f t="shared" si="8"/>
        <v>0.0713804205998132</v>
      </c>
      <c r="E41" s="5">
        <f t="shared" si="8"/>
        <v>0.022572470943621203</v>
      </c>
      <c r="F41" s="5">
        <f t="shared" si="8"/>
        <v>318.84462682771203</v>
      </c>
      <c r="G41" s="5">
        <f t="shared" si="8"/>
        <v>0.08009014918882643</v>
      </c>
      <c r="H41" s="5">
        <f t="shared" si="8"/>
        <v>0.20117735904499118</v>
      </c>
      <c r="I41" s="5">
        <f t="shared" si="8"/>
        <v>0.1508617365966352</v>
      </c>
      <c r="J41" s="5">
        <f t="shared" si="8"/>
        <v>0.06361786682396482</v>
      </c>
      <c r="K41" s="5">
        <f t="shared" si="8"/>
        <v>40.14016031274346</v>
      </c>
      <c r="L41" s="5">
        <f t="shared" si="8"/>
        <v>237.754158961567</v>
      </c>
      <c r="M41" s="5">
        <f t="shared" si="8"/>
        <v>0.06361786682396482</v>
      </c>
    </row>
    <row r="42" spans="1:13" ht="12" customHeight="1">
      <c r="A42" s="4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" customHeight="1">
      <c r="A43" s="68" t="s">
        <v>28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" customHeight="1">
      <c r="A44" s="107" t="s">
        <v>7</v>
      </c>
      <c r="B44" s="108">
        <f>MIN(0.5,10*(EXP(LN(10)*(B37-51.2)/35)/1000))</f>
        <v>0.051351352886063906</v>
      </c>
      <c r="C44" s="108">
        <f aca="true" t="shared" si="9" ref="C44:M44">MIN(0.5,10*(EXP(LN(10)*(C37-51.2)/35)/1000))</f>
        <v>0.012077594973483667</v>
      </c>
      <c r="D44" s="108">
        <f t="shared" si="9"/>
        <v>0.00625555973511688</v>
      </c>
      <c r="E44" s="108">
        <f t="shared" si="9"/>
        <v>0.0032400513252456176</v>
      </c>
      <c r="F44" s="108">
        <f t="shared" si="9"/>
        <v>0.5</v>
      </c>
      <c r="G44" s="108">
        <f t="shared" si="9"/>
        <v>0.006680940502725592</v>
      </c>
      <c r="H44" s="108">
        <f t="shared" si="9"/>
        <v>0.011308604946017976</v>
      </c>
      <c r="I44" s="108">
        <f t="shared" si="9"/>
        <v>0.009593574695002136</v>
      </c>
      <c r="J44" s="108">
        <f t="shared" si="9"/>
        <v>0.005857263297532893</v>
      </c>
      <c r="K44" s="108">
        <f t="shared" si="9"/>
        <v>0.23318185185676682</v>
      </c>
      <c r="L44" s="108">
        <f t="shared" si="9"/>
        <v>0.5</v>
      </c>
      <c r="M44" s="108">
        <f t="shared" si="9"/>
        <v>0.005857263297532893</v>
      </c>
    </row>
    <row r="45" spans="1:13" ht="12" customHeight="1">
      <c r="A45" s="49" t="s">
        <v>104</v>
      </c>
      <c r="B45" s="5">
        <f>EXP(LN(10)*(B38-(69.6+26.2*LOG10(B$9)-13.82*LOG10(MAX(B50,B51)))+B$50+B$51)/(44.9-6.55*LOG10(MAX(30,B$24))))</f>
        <v>0.5771005633569066</v>
      </c>
      <c r="C45" s="5">
        <f aca="true" t="shared" si="10" ref="C45:M45">EXP(LN(10)*(C38-(69.6+26.2*LOG10(C$9)-13.82*LOG10(MAX(30,C$24)))+C$50+C$51)/(44.9-6.55*LOG10(MAX(30,C$24))))</f>
        <v>0.14862140708692864</v>
      </c>
      <c r="D45" s="5">
        <f t="shared" si="10"/>
        <v>0.07730203432737319</v>
      </c>
      <c r="E45" s="5">
        <f t="shared" si="10"/>
        <v>0.040206889628324215</v>
      </c>
      <c r="F45" s="5">
        <f t="shared" si="10"/>
        <v>2.7617911785637443</v>
      </c>
      <c r="G45" s="5">
        <f t="shared" si="10"/>
        <v>0.024956267415319873</v>
      </c>
      <c r="H45" s="5">
        <f t="shared" si="10"/>
        <v>0.13921701708256398</v>
      </c>
      <c r="I45" s="5">
        <f t="shared" si="10"/>
        <v>0.11822782846058899</v>
      </c>
      <c r="J45" s="5">
        <f t="shared" si="10"/>
        <v>0.07241055541330131</v>
      </c>
      <c r="K45" s="5">
        <f t="shared" si="10"/>
        <v>0.5704768586381438</v>
      </c>
      <c r="L45" s="5">
        <f t="shared" si="10"/>
        <v>1.566305968647206</v>
      </c>
      <c r="M45" s="5">
        <f t="shared" si="10"/>
        <v>0.014670723677830028</v>
      </c>
    </row>
    <row r="46" spans="1:13" ht="12" customHeight="1">
      <c r="A46" s="49" t="s">
        <v>9</v>
      </c>
      <c r="B46" s="5">
        <f>EXP(LN(10)*(B40-(69.6+26.2*LOG10(B$9)-13.82*LOG10(MAX(30,B$24)))+B$50+B$51)/(44.9-6.55*LOG10(MAX(30,B$24))))</f>
        <v>1.2037347392837277</v>
      </c>
      <c r="C46" s="5">
        <f aca="true" t="shared" si="11" ref="C46:M46">EXP(LN(10)*(C40-(69.6+26.2*LOG10(C$9)-13.82*LOG10(MAX(30,C$24)))+C$50+C$51)/(44.9-6.55*LOG10(MAX(30,C$24))))</f>
        <v>0.28574050911719584</v>
      </c>
      <c r="D46" s="5">
        <f t="shared" si="11"/>
        <v>0.14862140708692864</v>
      </c>
      <c r="E46" s="5">
        <f t="shared" si="11"/>
        <v>0.07730203432737319</v>
      </c>
      <c r="F46" s="5">
        <f t="shared" si="11"/>
        <v>5.309838151220084</v>
      </c>
      <c r="G46" s="5">
        <f t="shared" si="11"/>
        <v>0.047981086282862705</v>
      </c>
      <c r="H46" s="5">
        <f t="shared" si="11"/>
        <v>0.2676595661329051</v>
      </c>
      <c r="I46" s="5">
        <f t="shared" si="11"/>
        <v>0.22730561201314575</v>
      </c>
      <c r="J46" s="5">
        <f t="shared" si="11"/>
        <v>0.13921701708256398</v>
      </c>
      <c r="K46" s="5">
        <f t="shared" si="11"/>
        <v>1.0968026155982915</v>
      </c>
      <c r="L46" s="5">
        <f t="shared" si="11"/>
        <v>3.0113903083475657</v>
      </c>
      <c r="M46" s="5">
        <f t="shared" si="11"/>
        <v>0.028206031250726484</v>
      </c>
    </row>
    <row r="47" spans="1:13" ht="12.75">
      <c r="A47" s="49" t="s">
        <v>10</v>
      </c>
      <c r="B47" s="5">
        <f>MIN(B25,IF(B39*1000&gt;4*3.14159*B23*B24*B9/300,EXP(LN(10)*(B38-B27+20*LOG10(B23*B24*0.001*0.001))/40),B39))</f>
        <v>0.5349819883238943</v>
      </c>
      <c r="C47" s="5">
        <f aca="true" t="shared" si="12" ref="C47:M47">MIN(C25,IF(C39*1000&gt;4*3.14159*C23*C24*C9/300,EXP(LN(10)*(C38-C27+20*LOG10(C23*C24*0.001*0.001))/40),C39))</f>
        <v>0.0713804205998132</v>
      </c>
      <c r="D47" s="5">
        <f t="shared" si="12"/>
        <v>0.022572470943621203</v>
      </c>
      <c r="E47" s="5">
        <f t="shared" si="12"/>
        <v>0.007138042059981322</v>
      </c>
      <c r="F47" s="5">
        <f t="shared" si="12"/>
        <v>2.3134682057943974</v>
      </c>
      <c r="G47" s="5">
        <f t="shared" si="12"/>
        <v>0.025326728957937847</v>
      </c>
      <c r="H47" s="5">
        <f t="shared" si="12"/>
        <v>0.06361786682396482</v>
      </c>
      <c r="I47" s="5">
        <f t="shared" si="12"/>
        <v>0.04770666994137459</v>
      </c>
      <c r="J47" s="5">
        <f t="shared" si="12"/>
        <v>0.020117735904499102</v>
      </c>
      <c r="K47" s="5">
        <f t="shared" si="12"/>
        <v>0.4495977847183809</v>
      </c>
      <c r="L47" s="5">
        <f t="shared" si="12"/>
        <v>1.094204943877696</v>
      </c>
      <c r="M47" s="5">
        <f t="shared" si="12"/>
        <v>0.017898810196135498</v>
      </c>
    </row>
    <row r="48" spans="1:13" ht="12" customHeight="1">
      <c r="A48" s="49" t="s">
        <v>11</v>
      </c>
      <c r="B48" s="5">
        <f>MIN(B25,IF(B41*1000&gt;4*3.14159*B23*B24*B9/300,EXP(LN(10)*(B40-B27+20*LOG10(B23*B24*0.001*0.001))/40),B41))</f>
        <v>0.9513474545780648</v>
      </c>
      <c r="C48" s="5">
        <f aca="true" t="shared" si="13" ref="C48:M48">MIN(C25,IF(C41*1000&gt;4*3.14159*C23*C24*C9/300,EXP(LN(10)*(C40-C27+20*LOG10(C23*C24*0.001*0.001))/40),C41))</f>
        <v>0.22572470943621206</v>
      </c>
      <c r="D48" s="5">
        <f t="shared" si="13"/>
        <v>0.0713804205998132</v>
      </c>
      <c r="E48" s="5">
        <f t="shared" si="13"/>
        <v>0.022572470943621203</v>
      </c>
      <c r="F48" s="5">
        <f t="shared" si="13"/>
        <v>4.113992876143866</v>
      </c>
      <c r="G48" s="5">
        <f t="shared" si="13"/>
        <v>0.06520239303233927</v>
      </c>
      <c r="H48" s="5">
        <f t="shared" si="13"/>
        <v>0.20117735904499118</v>
      </c>
      <c r="I48" s="5">
        <f t="shared" si="13"/>
        <v>0.1508617365966352</v>
      </c>
      <c r="J48" s="5">
        <f t="shared" si="13"/>
        <v>0.06361786682396482</v>
      </c>
      <c r="K48" s="5">
        <f t="shared" si="13"/>
        <v>0.7995104833638091</v>
      </c>
      <c r="L48" s="5">
        <f t="shared" si="13"/>
        <v>1.945802122060502</v>
      </c>
      <c r="M48" s="5">
        <f t="shared" si="13"/>
        <v>0.03182908563598248</v>
      </c>
    </row>
    <row r="49" spans="1:13" ht="12" customHeight="1">
      <c r="A49" s="69" t="s">
        <v>12</v>
      </c>
      <c r="B49" s="21">
        <f aca="true" t="shared" si="14" ref="B49:L49">EXP(LN(10)*(B38+20*LOG10(B23*B24))/40)</f>
        <v>534.9819883238948</v>
      </c>
      <c r="C49" s="21">
        <f t="shared" si="14"/>
        <v>150.77841044259833</v>
      </c>
      <c r="D49" s="21">
        <f t="shared" si="14"/>
        <v>84.78893113838515</v>
      </c>
      <c r="E49" s="21">
        <f t="shared" si="14"/>
        <v>47.680319897832774</v>
      </c>
      <c r="F49" s="21">
        <f>EXP(LN(10)*(F38+20*LOG10(F23*F24))/40)</f>
        <v>2313.4682057944005</v>
      </c>
      <c r="G49" s="21">
        <f t="shared" si="14"/>
        <v>36.666000103387695</v>
      </c>
      <c r="H49" s="21">
        <f>EXP(LN(10)*(H38+20*LOG10(H23*H24))/40)</f>
        <v>142.343998287438</v>
      </c>
      <c r="I49" s="21">
        <f t="shared" si="14"/>
        <v>123.26482416134753</v>
      </c>
      <c r="J49" s="21">
        <f>EXP(LN(10)*(J38+20*LOG10(J23*J24))/40)</f>
        <v>80.04591262985073</v>
      </c>
      <c r="K49" s="21">
        <f t="shared" si="14"/>
        <v>449.5977847183811</v>
      </c>
      <c r="L49" s="21">
        <f t="shared" si="14"/>
        <v>1094.204943877697</v>
      </c>
      <c r="M49" s="21">
        <f>EXP(LN(10)*(M38+20*LOG10(M23*M24))/40)</f>
        <v>17.8988101961355</v>
      </c>
    </row>
    <row r="50" spans="1:13" ht="12" customHeight="1">
      <c r="A50" s="70" t="s">
        <v>13</v>
      </c>
      <c r="B50" s="31">
        <f aca="true" t="shared" si="15" ref="B50:L50">(1.1*LOG10(B9)-0.7)*MIN(10,B23)-(1.56*LOG10(B9)-0.8)+MAX(0,20*LOG10(B23/10))</f>
        <v>-0.0494901965847685</v>
      </c>
      <c r="C50" s="31">
        <f t="shared" si="15"/>
        <v>-0.0494901965847685</v>
      </c>
      <c r="D50" s="31">
        <f t="shared" si="15"/>
        <v>-0.0494901965847685</v>
      </c>
      <c r="E50" s="31">
        <f t="shared" si="15"/>
        <v>-0.0494901965847685</v>
      </c>
      <c r="F50" s="31">
        <f>(1.1*LOG10(F9)-0.7)*MIN(10,F23)-(1.56*LOG10(F9)-0.8)+MAX(0,20*LOG10(F23/10))</f>
        <v>-0.0494901965847685</v>
      </c>
      <c r="G50" s="31">
        <f t="shared" si="15"/>
        <v>-0.0494901965847685</v>
      </c>
      <c r="H50" s="31">
        <f>(1.1*LOG10(H9)-0.7)*MIN(10,H23)-(1.56*LOG10(H9)-0.8)+MAX(0,20*LOG10(H23/10))</f>
        <v>-0.0494901965847685</v>
      </c>
      <c r="I50" s="31">
        <f t="shared" si="15"/>
        <v>-0.0494901965847685</v>
      </c>
      <c r="J50" s="31">
        <f>(1.1*LOG10(J9)-0.7)*MIN(10,J23)-(1.56*LOG10(J9)-0.8)+MAX(0,20*LOG10(J23/10))</f>
        <v>-0.0494901965847685</v>
      </c>
      <c r="K50" s="31">
        <f t="shared" si="15"/>
        <v>-0.0494901965847685</v>
      </c>
      <c r="L50" s="31">
        <f t="shared" si="15"/>
        <v>-0.0494901965847685</v>
      </c>
      <c r="M50" s="31">
        <f>(1.1*LOG10(M9)-0.7)*MIN(10,M23)-(1.56*LOG10(M9)-0.8)+MAX(0,20*LOG10(M23/10))</f>
        <v>-0.0494901965847685</v>
      </c>
    </row>
    <row r="51" spans="1:13" ht="12" customHeight="1">
      <c r="A51" s="71" t="s">
        <v>19</v>
      </c>
      <c r="B51" s="31">
        <f aca="true" t="shared" si="16" ref="B51:L51">(1.1*LOG10(B9)-0.7)*MIN(10,B24)-(1.56*LOG10(B9)-0.8)+MAX(0,20*LOG10(B24/10))</f>
        <v>24.37367558594633</v>
      </c>
      <c r="C51" s="31">
        <f t="shared" si="16"/>
        <v>24.37367558594633</v>
      </c>
      <c r="D51" s="31">
        <f t="shared" si="16"/>
        <v>24.37367558594633</v>
      </c>
      <c r="E51" s="31">
        <f t="shared" si="16"/>
        <v>24.37367558594633</v>
      </c>
      <c r="F51" s="31">
        <f>(1.1*LOG10(F9)-0.7)*MIN(10,F24)-(1.56*LOG10(F9)-0.8)+MAX(0,20*LOG10(F24/10))</f>
        <v>6.077873616177876</v>
      </c>
      <c r="G51" s="31">
        <f t="shared" si="16"/>
        <v>6.077873616177876</v>
      </c>
      <c r="H51" s="31">
        <f>(1.1*LOG10(H9)-0.7)*MIN(10,H24)-(1.56*LOG10(H9)-0.8)+MAX(0,20*LOG10(H24/10))</f>
        <v>24.37367558594633</v>
      </c>
      <c r="I51" s="31">
        <f t="shared" si="16"/>
        <v>24.37367558594633</v>
      </c>
      <c r="J51" s="31">
        <f>(1.1*LOG10(J9)-0.7)*MIN(10,J24)-(1.56*LOG10(J9)-0.8)+MAX(0,20*LOG10(J24/10))</f>
        <v>24.37367558594633</v>
      </c>
      <c r="K51" s="31">
        <f t="shared" si="16"/>
        <v>-0.0494901965847685</v>
      </c>
      <c r="L51" s="31">
        <f t="shared" si="16"/>
        <v>-0.0494901965847685</v>
      </c>
      <c r="M51" s="31">
        <f>(1.1*LOG10(M9)-0.7)*MIN(10,M24)-(1.56*LOG10(M9)-0.8)+MAX(0,20*LOG10(M24/10))</f>
        <v>-0.0494901965847685</v>
      </c>
    </row>
    <row r="52" spans="1:13" ht="12" customHeight="1">
      <c r="A52" s="4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" customHeight="1">
      <c r="A53" s="7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ht="12" customHeight="1"/>
    <row r="55" ht="12" customHeight="1"/>
    <row r="56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71" ht="12" customHeight="1"/>
    <row r="72" ht="12" customHeight="1"/>
    <row r="73" ht="12" customHeight="1"/>
    <row r="74" ht="12" customHeight="1"/>
    <row r="75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printOptions gridLines="1" headings="1" horizont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80" r:id="rId1"/>
  <headerFooter alignWithMargins="0">
    <oddFooter>&amp;CAnnex B, page &amp;P&amp;R22 March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1">
      <selection activeCell="A30" sqref="A30"/>
    </sheetView>
  </sheetViews>
  <sheetFormatPr defaultColWidth="9.140625" defaultRowHeight="12.75"/>
  <cols>
    <col min="1" max="1" width="49.57421875" style="0" customWidth="1"/>
    <col min="2" max="21" width="8.7109375" style="0" customWidth="1"/>
  </cols>
  <sheetData>
    <row r="1" spans="1:13" ht="18">
      <c r="A1" s="34" t="s">
        <v>190</v>
      </c>
      <c r="B1" s="9"/>
      <c r="C1" s="9"/>
      <c r="D1" s="35"/>
      <c r="E1" s="36"/>
      <c r="F1" s="36"/>
      <c r="G1" s="9"/>
      <c r="H1" s="9"/>
      <c r="I1" s="9"/>
      <c r="J1" s="9"/>
      <c r="K1" s="9"/>
      <c r="L1" s="18"/>
      <c r="M1" s="18"/>
    </row>
    <row r="2" spans="1:13" ht="18">
      <c r="A2" s="34"/>
      <c r="B2" s="42"/>
      <c r="C2" s="80" t="s">
        <v>101</v>
      </c>
      <c r="D2" s="35"/>
      <c r="E2" s="39"/>
      <c r="F2" s="67" t="s">
        <v>97</v>
      </c>
      <c r="G2" s="23"/>
      <c r="H2" s="103" t="s">
        <v>95</v>
      </c>
      <c r="I2" s="67"/>
      <c r="J2" s="9"/>
      <c r="K2" s="104" t="s">
        <v>96</v>
      </c>
      <c r="L2" s="36"/>
      <c r="M2" s="80" t="s">
        <v>113</v>
      </c>
    </row>
    <row r="3" spans="1:13" ht="15.75">
      <c r="A3" s="33" t="s">
        <v>0</v>
      </c>
      <c r="B3" s="82" t="s">
        <v>91</v>
      </c>
      <c r="C3" s="25" t="s">
        <v>92</v>
      </c>
      <c r="D3" s="25" t="s">
        <v>93</v>
      </c>
      <c r="E3" s="38" t="s">
        <v>94</v>
      </c>
      <c r="F3" s="25"/>
      <c r="G3" s="25"/>
      <c r="H3" s="38" t="s">
        <v>144</v>
      </c>
      <c r="I3" s="25" t="s">
        <v>145</v>
      </c>
      <c r="J3" s="25" t="s">
        <v>145</v>
      </c>
      <c r="K3" s="25" t="s">
        <v>98</v>
      </c>
      <c r="L3" s="38" t="s">
        <v>99</v>
      </c>
      <c r="M3" s="110" t="s">
        <v>112</v>
      </c>
    </row>
    <row r="4" spans="1:13" ht="12" customHeight="1">
      <c r="A4" s="20"/>
      <c r="B4" s="120" t="s">
        <v>137</v>
      </c>
      <c r="C4" s="120" t="s">
        <v>138</v>
      </c>
      <c r="D4" s="120" t="s">
        <v>139</v>
      </c>
      <c r="E4" s="120" t="s">
        <v>140</v>
      </c>
      <c r="F4" s="9" t="s">
        <v>103</v>
      </c>
      <c r="G4" s="9" t="s">
        <v>103</v>
      </c>
      <c r="H4" s="9" t="s">
        <v>102</v>
      </c>
      <c r="I4" s="9" t="s">
        <v>114</v>
      </c>
      <c r="J4" s="9" t="s">
        <v>115</v>
      </c>
      <c r="K4" s="9" t="s">
        <v>116</v>
      </c>
      <c r="L4" s="9" t="s">
        <v>105</v>
      </c>
      <c r="M4" s="9" t="s">
        <v>103</v>
      </c>
    </row>
    <row r="5" spans="1:13" ht="12" customHeight="1">
      <c r="A5" s="2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2" customHeight="1">
      <c r="A6" s="26" t="s">
        <v>106</v>
      </c>
      <c r="B6" s="27">
        <f>'Input data'!B6</f>
        <v>26</v>
      </c>
      <c r="C6" s="27">
        <f>'Input data'!C6</f>
        <v>26</v>
      </c>
      <c r="D6" s="27">
        <f>'Input data'!D6</f>
        <v>26</v>
      </c>
      <c r="E6" s="27">
        <f>'Input data'!E6</f>
        <v>26</v>
      </c>
      <c r="F6" s="27">
        <f>'Input data'!F6</f>
        <v>-3</v>
      </c>
      <c r="G6" s="27">
        <f>'Input data'!G6</f>
        <v>-3</v>
      </c>
      <c r="H6" s="27">
        <f>'Input data'!H6</f>
        <v>14</v>
      </c>
      <c r="I6" s="27">
        <f>'Input data'!I6</f>
        <v>2.5</v>
      </c>
      <c r="J6" s="27">
        <f>'Input data'!J6</f>
        <v>-20</v>
      </c>
      <c r="K6" s="27">
        <f>'Input data'!K6</f>
        <v>-20</v>
      </c>
      <c r="L6" s="27">
        <f>'Input data'!L6</f>
        <v>-3</v>
      </c>
      <c r="M6" s="27">
        <f>'Input data'!M6</f>
        <v>-20</v>
      </c>
    </row>
    <row r="7" spans="1:13" ht="12" customHeight="1">
      <c r="A7" s="26" t="s">
        <v>14</v>
      </c>
      <c r="B7" s="31">
        <f>'Input data'!B7</f>
        <v>0.95</v>
      </c>
      <c r="C7" s="31">
        <f>'Input data'!C7</f>
        <v>0.95</v>
      </c>
      <c r="D7" s="31">
        <f>'Input data'!D7</f>
        <v>0.95</v>
      </c>
      <c r="E7" s="31">
        <f>'Input data'!E7</f>
        <v>0.95</v>
      </c>
      <c r="F7" s="31">
        <f>'Input data'!F7</f>
        <v>0.01</v>
      </c>
      <c r="G7" s="31">
        <f>'Input data'!G7</f>
        <v>0.01</v>
      </c>
      <c r="H7" s="31">
        <f>'Input data'!H7</f>
        <v>0.0003</v>
      </c>
      <c r="I7" s="31">
        <f>'Input data'!I7</f>
        <v>0.0003</v>
      </c>
      <c r="J7" s="31">
        <f>'Input data'!J7</f>
        <v>0.0003</v>
      </c>
      <c r="K7" s="102">
        <f>'Input data'!K7</f>
        <v>1</v>
      </c>
      <c r="L7" s="31">
        <f>'Input data'!L7</f>
        <v>1</v>
      </c>
      <c r="M7" s="31">
        <f>'Input data'!M7</f>
        <v>0.01</v>
      </c>
    </row>
    <row r="8" spans="1:13" ht="12" customHeight="1">
      <c r="A8" s="26" t="s">
        <v>1</v>
      </c>
      <c r="B8" s="27">
        <f>'Input data'!B8</f>
        <v>10</v>
      </c>
      <c r="C8" s="27">
        <f>'Input data'!C8</f>
        <v>10</v>
      </c>
      <c r="D8" s="27">
        <f>'Input data'!D8</f>
        <v>10</v>
      </c>
      <c r="E8" s="27">
        <f>'Input data'!E8</f>
        <v>10</v>
      </c>
      <c r="F8" s="27">
        <f>'Input data'!F8</f>
        <v>10</v>
      </c>
      <c r="G8" s="27">
        <f>'Input data'!G8</f>
        <v>10</v>
      </c>
      <c r="H8" s="27">
        <f>'Input data'!H8</f>
        <v>10</v>
      </c>
      <c r="I8" s="27">
        <f>'Input data'!I8</f>
        <v>10</v>
      </c>
      <c r="J8" s="27">
        <f>'Input data'!J8</f>
        <v>10</v>
      </c>
      <c r="K8" s="27">
        <f>'Input data'!K8</f>
        <v>10</v>
      </c>
      <c r="L8" s="27">
        <f>'Input data'!L8</f>
        <v>10</v>
      </c>
      <c r="M8" s="27">
        <f>'Input data'!M8</f>
        <v>10</v>
      </c>
    </row>
    <row r="9" spans="1:13" ht="12" customHeight="1">
      <c r="A9" s="26" t="s">
        <v>2</v>
      </c>
      <c r="B9" s="27">
        <f>'Input data'!B9</f>
        <v>169</v>
      </c>
      <c r="C9" s="27">
        <f>'Input data'!C9</f>
        <v>169</v>
      </c>
      <c r="D9" s="27">
        <f>'Input data'!D9</f>
        <v>169</v>
      </c>
      <c r="E9" s="27">
        <f>'Input data'!E9</f>
        <v>169</v>
      </c>
      <c r="F9" s="27">
        <f>'Input data'!F9</f>
        <v>169</v>
      </c>
      <c r="G9" s="27">
        <f>'Input data'!G9</f>
        <v>169</v>
      </c>
      <c r="H9" s="27">
        <f>'Input data'!H9</f>
        <v>169</v>
      </c>
      <c r="I9" s="27">
        <f>'Input data'!I9</f>
        <v>169</v>
      </c>
      <c r="J9" s="27">
        <f>'Input data'!J9</f>
        <v>169</v>
      </c>
      <c r="K9" s="27">
        <f>'Input data'!K9</f>
        <v>169</v>
      </c>
      <c r="L9" s="27">
        <f>'Input data'!L9</f>
        <v>169</v>
      </c>
      <c r="M9" s="27">
        <f>'Input data'!M9</f>
        <v>169</v>
      </c>
    </row>
    <row r="10" spans="1:13" ht="12" customHeight="1">
      <c r="A10" s="26" t="s">
        <v>74</v>
      </c>
      <c r="B10" s="27">
        <f>'Input data'!B10</f>
        <v>2</v>
      </c>
      <c r="C10" s="27">
        <f>'Input data'!C10</f>
        <v>2</v>
      </c>
      <c r="D10" s="27">
        <f>'Input data'!D10</f>
        <v>2</v>
      </c>
      <c r="E10" s="27">
        <f>'Input data'!E10</f>
        <v>2</v>
      </c>
      <c r="F10" s="27">
        <f>'Input data'!F10</f>
        <v>2</v>
      </c>
      <c r="G10" s="27">
        <f>'Input data'!G10</f>
        <v>2</v>
      </c>
      <c r="H10" s="27">
        <f>'Input data'!H10</f>
        <v>2</v>
      </c>
      <c r="I10" s="27">
        <f>'Input data'!I10</f>
        <v>2</v>
      </c>
      <c r="J10" s="27">
        <f>'Input data'!J10</f>
        <v>2</v>
      </c>
      <c r="K10" s="27">
        <f>'Input data'!K10</f>
        <v>2</v>
      </c>
      <c r="L10" s="27">
        <f>'Input data'!L10</f>
        <v>2</v>
      </c>
      <c r="M10" s="27">
        <f>'Input data'!M10</f>
        <v>2</v>
      </c>
    </row>
    <row r="11" spans="1:13" ht="12" customHeight="1">
      <c r="A11" s="26" t="s">
        <v>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ht="12" customHeight="1">
      <c r="A12" s="28" t="s">
        <v>31</v>
      </c>
      <c r="B12" s="29">
        <f>'Input data'!B12</f>
        <v>360</v>
      </c>
      <c r="C12" s="29">
        <f>'Input data'!C12</f>
        <v>360</v>
      </c>
      <c r="D12" s="29">
        <f>'Input data'!D12</f>
        <v>360</v>
      </c>
      <c r="E12" s="29">
        <f>'Input data'!E12</f>
        <v>360</v>
      </c>
      <c r="F12" s="29">
        <f>'Input data'!F12</f>
        <v>360</v>
      </c>
      <c r="G12" s="29">
        <f>'Input data'!G12</f>
        <v>360</v>
      </c>
      <c r="H12" s="29">
        <f>'Input data'!H12</f>
        <v>360</v>
      </c>
      <c r="I12" s="29">
        <f>'Input data'!I12</f>
        <v>360</v>
      </c>
      <c r="J12" s="29">
        <f>'Input data'!J12</f>
        <v>360</v>
      </c>
      <c r="K12" s="29">
        <f>'Input data'!K12</f>
        <v>360</v>
      </c>
      <c r="L12" s="29">
        <f>'Input data'!L12</f>
        <v>360</v>
      </c>
      <c r="M12" s="29">
        <f>'Input data'!M12</f>
        <v>360</v>
      </c>
    </row>
    <row r="13" spans="1:13" ht="12" customHeight="1">
      <c r="A13" s="77" t="s">
        <v>213</v>
      </c>
      <c r="B13" s="29">
        <f>'Input data'!B13</f>
        <v>3</v>
      </c>
      <c r="C13" s="29">
        <f>'Input data'!C13</f>
        <v>3</v>
      </c>
      <c r="D13" s="29">
        <f>'Input data'!D13</f>
        <v>3</v>
      </c>
      <c r="E13" s="29">
        <f>'Input data'!E13</f>
        <v>3</v>
      </c>
      <c r="F13" s="29">
        <f>'Input data'!F13</f>
        <v>3</v>
      </c>
      <c r="G13" s="29">
        <f>'Input data'!G13</f>
        <v>3</v>
      </c>
      <c r="H13" s="29">
        <f>'Input data'!H13</f>
        <v>3</v>
      </c>
      <c r="I13" s="29">
        <f>'Input data'!I13</f>
        <v>3</v>
      </c>
      <c r="J13" s="29">
        <f>'Input data'!J13</f>
        <v>0</v>
      </c>
      <c r="K13" s="29">
        <f>'Input data'!K13</f>
        <v>0</v>
      </c>
      <c r="L13" s="29">
        <f>'Input data'!L13</f>
        <v>0</v>
      </c>
      <c r="M13" s="29">
        <f>'Input data'!M13</f>
        <v>0</v>
      </c>
    </row>
    <row r="14" spans="1:13" ht="12" customHeight="1">
      <c r="A14" s="28" t="s">
        <v>32</v>
      </c>
      <c r="B14" s="29">
        <f>'Input data'!B13</f>
        <v>3</v>
      </c>
      <c r="C14" s="29">
        <f>'Input data'!C13</f>
        <v>3</v>
      </c>
      <c r="D14" s="29">
        <f>'Input data'!D13</f>
        <v>3</v>
      </c>
      <c r="E14" s="29">
        <f>'Input data'!E13</f>
        <v>3</v>
      </c>
      <c r="F14" s="29">
        <f>'Input data'!F13</f>
        <v>3</v>
      </c>
      <c r="G14" s="29">
        <f>'Input data'!G13</f>
        <v>3</v>
      </c>
      <c r="H14" s="29">
        <f>'Input data'!H13</f>
        <v>3</v>
      </c>
      <c r="I14" s="29">
        <f>'Input data'!I13</f>
        <v>3</v>
      </c>
      <c r="J14" s="29">
        <f>'Input data'!J13</f>
        <v>0</v>
      </c>
      <c r="K14" s="29">
        <f>'Input data'!K13</f>
        <v>0</v>
      </c>
      <c r="L14" s="29">
        <f>'Input data'!L13</f>
        <v>0</v>
      </c>
      <c r="M14" s="29">
        <f>'Input data'!M13</f>
        <v>0</v>
      </c>
    </row>
    <row r="15" spans="1:13" ht="12" customHeight="1">
      <c r="A15" s="26" t="s">
        <v>3</v>
      </c>
      <c r="B15" s="27">
        <f>'Input data'!$L$14</f>
        <v>2</v>
      </c>
      <c r="C15" s="27">
        <f>'Input data'!$L$14</f>
        <v>2</v>
      </c>
      <c r="D15" s="27">
        <f>'Input data'!$L$14</f>
        <v>2</v>
      </c>
      <c r="E15" s="27">
        <f>'Input data'!$L$14</f>
        <v>2</v>
      </c>
      <c r="F15" s="27">
        <f>'Input data'!$L$14</f>
        <v>2</v>
      </c>
      <c r="G15" s="27">
        <f>'Input data'!$L$14</f>
        <v>2</v>
      </c>
      <c r="H15" s="27">
        <f>'Input data'!$L$14</f>
        <v>2</v>
      </c>
      <c r="I15" s="27">
        <f>'Input data'!$L$14</f>
        <v>2</v>
      </c>
      <c r="J15" s="27">
        <f>'Input data'!$L$14</f>
        <v>2</v>
      </c>
      <c r="K15" s="27">
        <f>'Input data'!$L$14</f>
        <v>2</v>
      </c>
      <c r="L15" s="27">
        <f>'Input data'!$L$14</f>
        <v>2</v>
      </c>
      <c r="M15" s="27">
        <f>'Input data'!$L$14</f>
        <v>2</v>
      </c>
    </row>
    <row r="16" spans="1:13" ht="12" customHeight="1">
      <c r="A16" s="26" t="s">
        <v>21</v>
      </c>
      <c r="B16" s="29">
        <f>'Input data'!$L$15</f>
        <v>360</v>
      </c>
      <c r="C16" s="29">
        <f>'Input data'!$L$15</f>
        <v>360</v>
      </c>
      <c r="D16" s="29">
        <f>'Input data'!$L$15</f>
        <v>360</v>
      </c>
      <c r="E16" s="29">
        <f>'Input data'!$L$15</f>
        <v>360</v>
      </c>
      <c r="F16" s="29">
        <f>'Input data'!$L$15</f>
        <v>360</v>
      </c>
      <c r="G16" s="29">
        <f>'Input data'!$L$15</f>
        <v>360</v>
      </c>
      <c r="H16" s="29">
        <f>'Input data'!$L$15</f>
        <v>360</v>
      </c>
      <c r="I16" s="29">
        <f>'Input data'!$L$15</f>
        <v>360</v>
      </c>
      <c r="J16" s="29">
        <f>'Input data'!$L$15</f>
        <v>360</v>
      </c>
      <c r="K16" s="29">
        <f>'Input data'!$L$15</f>
        <v>360</v>
      </c>
      <c r="L16" s="29">
        <f>'Input data'!$L$15</f>
        <v>360</v>
      </c>
      <c r="M16" s="29">
        <f>'Input data'!$L$15</f>
        <v>360</v>
      </c>
    </row>
    <row r="17" spans="1:13" ht="12" customHeight="1">
      <c r="A17" s="26" t="s">
        <v>20</v>
      </c>
      <c r="B17" s="30">
        <f>10*LOG(1.38*1E-23*300*B22*1000)+B18</f>
        <v>-146.84029654543082</v>
      </c>
      <c r="C17" s="30">
        <f aca="true" t="shared" si="0" ref="C17:M17">10*LOG(1.38*1E-23*300*C22*1000)+C18</f>
        <v>-146.84029654543082</v>
      </c>
      <c r="D17" s="30">
        <f t="shared" si="0"/>
        <v>-146.84029654543082</v>
      </c>
      <c r="E17" s="30">
        <f t="shared" si="0"/>
        <v>-146.84029654543082</v>
      </c>
      <c r="F17" s="30">
        <f t="shared" si="0"/>
        <v>-146.84029654543082</v>
      </c>
      <c r="G17" s="30">
        <f t="shared" si="0"/>
        <v>-146.84029654543082</v>
      </c>
      <c r="H17" s="30">
        <f t="shared" si="0"/>
        <v>-146.84029654543082</v>
      </c>
      <c r="I17" s="30">
        <f t="shared" si="0"/>
        <v>-146.84029654543082</v>
      </c>
      <c r="J17" s="30">
        <f t="shared" si="0"/>
        <v>-146.84029654543082</v>
      </c>
      <c r="K17" s="30">
        <f t="shared" si="0"/>
        <v>-146.84029654543082</v>
      </c>
      <c r="L17" s="30">
        <f t="shared" si="0"/>
        <v>-146.84029654543082</v>
      </c>
      <c r="M17" s="30">
        <f t="shared" si="0"/>
        <v>-146.84029654543082</v>
      </c>
    </row>
    <row r="18" spans="1:13" ht="12" customHeight="1">
      <c r="A18" s="26" t="s">
        <v>16</v>
      </c>
      <c r="B18" s="30">
        <f>'Input data'!$L$16</f>
        <v>10</v>
      </c>
      <c r="C18" s="30">
        <f>'Input data'!$L$16</f>
        <v>10</v>
      </c>
      <c r="D18" s="30">
        <f>'Input data'!$L$16</f>
        <v>10</v>
      </c>
      <c r="E18" s="30">
        <f>'Input data'!$L$16</f>
        <v>10</v>
      </c>
      <c r="F18" s="30">
        <f>'Input data'!$L$16</f>
        <v>10</v>
      </c>
      <c r="G18" s="30">
        <f>'Input data'!$L$16</f>
        <v>10</v>
      </c>
      <c r="H18" s="30">
        <f>'Input data'!$L$16</f>
        <v>10</v>
      </c>
      <c r="I18" s="30">
        <f>'Input data'!$L$16</f>
        <v>10</v>
      </c>
      <c r="J18" s="30">
        <f>'Input data'!$L$16</f>
        <v>10</v>
      </c>
      <c r="K18" s="30">
        <f>'Input data'!$L$16</f>
        <v>10</v>
      </c>
      <c r="L18" s="30">
        <f>'Input data'!$L$16</f>
        <v>10</v>
      </c>
      <c r="M18" s="30">
        <f>'Input data'!$L$16</f>
        <v>10</v>
      </c>
    </row>
    <row r="19" spans="1:13" ht="12" customHeight="1">
      <c r="A19" s="26" t="s">
        <v>108</v>
      </c>
      <c r="B19" s="30">
        <f>'Input data'!B17</f>
        <v>5</v>
      </c>
      <c r="C19" s="30">
        <f>'Input data'!C17</f>
        <v>5</v>
      </c>
      <c r="D19" s="30">
        <f>'Input data'!D17</f>
        <v>5</v>
      </c>
      <c r="E19" s="30">
        <f>'Input data'!E17</f>
        <v>5</v>
      </c>
      <c r="F19" s="30">
        <f>'Input data'!F17</f>
        <v>5</v>
      </c>
      <c r="G19" s="30">
        <f>'Input data'!G17</f>
        <v>5</v>
      </c>
      <c r="H19" s="30">
        <f>'Input data'!H17</f>
        <v>5</v>
      </c>
      <c r="I19" s="30">
        <f>'Input data'!I17</f>
        <v>5</v>
      </c>
      <c r="J19" s="30">
        <f>'Input data'!J17</f>
        <v>5</v>
      </c>
      <c r="K19" s="30">
        <f>'Input data'!K17</f>
        <v>5</v>
      </c>
      <c r="L19" s="30">
        <f>'Input data'!L17</f>
        <v>5</v>
      </c>
      <c r="M19" s="30">
        <f>'Input data'!M17</f>
        <v>5</v>
      </c>
    </row>
    <row r="20" spans="1:13" ht="12" customHeight="1">
      <c r="A20" s="26" t="s">
        <v>35</v>
      </c>
      <c r="B20" s="30">
        <f>'Input data'!$L18</f>
        <v>10</v>
      </c>
      <c r="C20" s="30">
        <f>'Input data'!$L18</f>
        <v>10</v>
      </c>
      <c r="D20" s="30">
        <f>'Input data'!$L18</f>
        <v>10</v>
      </c>
      <c r="E20" s="30">
        <f>'Input data'!$L18</f>
        <v>10</v>
      </c>
      <c r="F20" s="30">
        <f>'Input data'!$L18</f>
        <v>10</v>
      </c>
      <c r="G20" s="30">
        <f>'Input data'!$L18</f>
        <v>10</v>
      </c>
      <c r="H20" s="30">
        <f>'Input data'!$L18</f>
        <v>10</v>
      </c>
      <c r="I20" s="30">
        <f>'Input data'!$L18</f>
        <v>10</v>
      </c>
      <c r="J20" s="30">
        <f>'Input data'!$L18</f>
        <v>10</v>
      </c>
      <c r="K20" s="30">
        <v>14</v>
      </c>
      <c r="L20" s="30">
        <v>14</v>
      </c>
      <c r="M20" s="30">
        <f>'Input data'!$L18</f>
        <v>10</v>
      </c>
    </row>
    <row r="21" spans="1:13" ht="12" customHeight="1">
      <c r="A21" s="26" t="s">
        <v>29</v>
      </c>
      <c r="B21" s="27">
        <f>'Input data'!$B$19</f>
        <v>15</v>
      </c>
      <c r="C21" s="27">
        <f>'Input data'!$B$19</f>
        <v>15</v>
      </c>
      <c r="D21" s="27">
        <f>'Input data'!$B$19</f>
        <v>15</v>
      </c>
      <c r="E21" s="27">
        <f>'Input data'!$B$19</f>
        <v>15</v>
      </c>
      <c r="F21" s="27">
        <f>'Input data'!$B$19</f>
        <v>15</v>
      </c>
      <c r="G21" s="27">
        <f>'Input data'!$B$19</f>
        <v>15</v>
      </c>
      <c r="H21" s="27">
        <f>'Input data'!$B$19</f>
        <v>15</v>
      </c>
      <c r="I21" s="27">
        <f>'Input data'!$B$19</f>
        <v>15</v>
      </c>
      <c r="J21" s="27">
        <f>'Input data'!$B$19</f>
        <v>15</v>
      </c>
      <c r="K21" s="27">
        <f>'Input data'!$B$19</f>
        <v>15</v>
      </c>
      <c r="L21" s="27">
        <f>'Input data'!$B$19</f>
        <v>15</v>
      </c>
      <c r="M21" s="27">
        <f>'Input data'!$B$19</f>
        <v>15</v>
      </c>
    </row>
    <row r="22" spans="1:13" ht="12" customHeight="1">
      <c r="A22" s="26" t="s">
        <v>24</v>
      </c>
      <c r="B22" s="27">
        <f>'Input data'!$L$20</f>
        <v>50</v>
      </c>
      <c r="C22" s="27">
        <f>'Input data'!$L$20</f>
        <v>50</v>
      </c>
      <c r="D22" s="27">
        <f>'Input data'!$L$20</f>
        <v>50</v>
      </c>
      <c r="E22" s="27">
        <f>'Input data'!$L$20</f>
        <v>50</v>
      </c>
      <c r="F22" s="27">
        <f>'Input data'!$L$20</f>
        <v>50</v>
      </c>
      <c r="G22" s="27">
        <f>'Input data'!$L$20</f>
        <v>50</v>
      </c>
      <c r="H22" s="27">
        <f>'Input data'!$L$20</f>
        <v>50</v>
      </c>
      <c r="I22" s="27">
        <f>'Input data'!$L$20</f>
        <v>50</v>
      </c>
      <c r="J22" s="27">
        <f>'Input data'!$L$20</f>
        <v>50</v>
      </c>
      <c r="K22" s="27">
        <f>'Input data'!$L$20</f>
        <v>50</v>
      </c>
      <c r="L22" s="27">
        <f>'Input data'!$L$20</f>
        <v>50</v>
      </c>
      <c r="M22" s="27">
        <f>'Input data'!$L$20</f>
        <v>50</v>
      </c>
    </row>
    <row r="23" spans="1:13" ht="12" customHeight="1">
      <c r="A23" s="26" t="s">
        <v>4</v>
      </c>
      <c r="B23" s="27">
        <f>'Input data'!$L$21</f>
        <v>4</v>
      </c>
      <c r="C23" s="27">
        <f>'Input data'!$L$21</f>
        <v>4</v>
      </c>
      <c r="D23" s="27">
        <f>'Input data'!$L$21</f>
        <v>4</v>
      </c>
      <c r="E23" s="27">
        <f>'Input data'!$L$21</f>
        <v>4</v>
      </c>
      <c r="F23" s="27">
        <f>'Input data'!$L$21</f>
        <v>4</v>
      </c>
      <c r="G23" s="27">
        <f>'Input data'!$L$21</f>
        <v>4</v>
      </c>
      <c r="H23" s="27">
        <f>'Input data'!$L$21</f>
        <v>4</v>
      </c>
      <c r="I23" s="27">
        <f>'Input data'!$L$21</f>
        <v>4</v>
      </c>
      <c r="J23" s="27">
        <f>'Input data'!$L$21</f>
        <v>4</v>
      </c>
      <c r="K23" s="27">
        <f>'Input data'!$L$21</f>
        <v>4</v>
      </c>
      <c r="L23" s="27">
        <f>'Input data'!$L$21</f>
        <v>4</v>
      </c>
      <c r="M23" s="27">
        <f>'Input data'!$L$21</f>
        <v>4</v>
      </c>
    </row>
    <row r="24" spans="1:13" ht="12" customHeight="1">
      <c r="A24" s="26" t="s">
        <v>5</v>
      </c>
      <c r="B24" s="27">
        <f>'Input data'!B22</f>
        <v>30</v>
      </c>
      <c r="C24" s="27">
        <f>'Input data'!C22</f>
        <v>30</v>
      </c>
      <c r="D24" s="27">
        <f>'Input data'!D22</f>
        <v>30</v>
      </c>
      <c r="E24" s="27">
        <f>'Input data'!E22</f>
        <v>30</v>
      </c>
      <c r="F24" s="27">
        <f>'Input data'!F22</f>
        <v>5</v>
      </c>
      <c r="G24" s="27">
        <f>'Input data'!G22</f>
        <v>5</v>
      </c>
      <c r="H24" s="27">
        <f>'Input data'!H22</f>
        <v>30</v>
      </c>
      <c r="I24" s="27">
        <f>'Input data'!I22</f>
        <v>30</v>
      </c>
      <c r="J24" s="27">
        <f>'Input data'!J22</f>
        <v>30</v>
      </c>
      <c r="K24" s="27">
        <f>'Input data'!K22</f>
        <v>1.5</v>
      </c>
      <c r="L24" s="27">
        <f>'Input data'!L22</f>
        <v>1.5</v>
      </c>
      <c r="M24" s="27">
        <f>'Input data'!M22</f>
        <v>1.5</v>
      </c>
    </row>
    <row r="25" spans="1:13" ht="12" customHeight="1">
      <c r="A25" s="37" t="s">
        <v>18</v>
      </c>
      <c r="B25" s="30">
        <f>4.1*(B23^0.5+B24^0.5)</f>
        <v>30.656624857711808</v>
      </c>
      <c r="C25" s="30">
        <f aca="true" t="shared" si="1" ref="C25:M25">4.1*(C23^0.5+C24^0.5)</f>
        <v>30.656624857711808</v>
      </c>
      <c r="D25" s="30">
        <f t="shared" si="1"/>
        <v>30.656624857711808</v>
      </c>
      <c r="E25" s="30">
        <f t="shared" si="1"/>
        <v>30.656624857711808</v>
      </c>
      <c r="F25" s="30">
        <f t="shared" si="1"/>
        <v>17.367878707749135</v>
      </c>
      <c r="G25" s="30">
        <f t="shared" si="1"/>
        <v>17.367878707749135</v>
      </c>
      <c r="H25" s="30">
        <f t="shared" si="1"/>
        <v>30.656624857711808</v>
      </c>
      <c r="I25" s="30">
        <f t="shared" si="1"/>
        <v>30.656624857711808</v>
      </c>
      <c r="J25" s="30">
        <f t="shared" si="1"/>
        <v>30.656624857711808</v>
      </c>
      <c r="K25" s="30">
        <f t="shared" si="1"/>
        <v>13.221453972705513</v>
      </c>
      <c r="L25" s="30">
        <f t="shared" si="1"/>
        <v>13.221453972705513</v>
      </c>
      <c r="M25" s="30">
        <f t="shared" si="1"/>
        <v>13.221453972705513</v>
      </c>
    </row>
    <row r="26" spans="1:13" ht="12" customHeight="1">
      <c r="A26" s="37" t="s">
        <v>33</v>
      </c>
      <c r="B26" s="30">
        <f>'Input data'!B24</f>
        <v>70</v>
      </c>
      <c r="C26" s="30">
        <f>'Input data'!C24</f>
        <v>92</v>
      </c>
      <c r="D26" s="30">
        <f>'Input data'!D24</f>
        <v>102</v>
      </c>
      <c r="E26" s="30">
        <f>'Input data'!E24</f>
        <v>112</v>
      </c>
      <c r="F26" s="30">
        <f>'Input data'!F24</f>
        <v>0</v>
      </c>
      <c r="G26" s="30">
        <v>72</v>
      </c>
      <c r="H26" s="30">
        <f>'Input data'!H24</f>
        <v>81</v>
      </c>
      <c r="I26" s="30">
        <f>'Input data'!I24</f>
        <v>72</v>
      </c>
      <c r="J26" s="30">
        <f>'Input data'!J24</f>
        <v>60</v>
      </c>
      <c r="K26" s="30">
        <f>'Input data'!K24</f>
        <v>0</v>
      </c>
      <c r="L26" s="30">
        <f>'Input data'!L24</f>
        <v>0</v>
      </c>
      <c r="M26" s="30">
        <f>'Input data'!M24</f>
        <v>60</v>
      </c>
    </row>
    <row r="27" spans="1:13" ht="12" customHeight="1">
      <c r="A27" s="37" t="s">
        <v>34</v>
      </c>
      <c r="B27" s="30">
        <f>'Input data'!B26</f>
        <v>0</v>
      </c>
      <c r="C27" s="30">
        <f>'Input data'!C26</f>
        <v>0</v>
      </c>
      <c r="D27" s="30">
        <f>'Input data'!D26</f>
        <v>0</v>
      </c>
      <c r="E27" s="30">
        <f>'Input data'!E26</f>
        <v>0</v>
      </c>
      <c r="F27" s="30">
        <f>'Input data'!F26</f>
        <v>0</v>
      </c>
      <c r="G27" s="30">
        <f>'Input data'!G26</f>
        <v>0</v>
      </c>
      <c r="H27" s="30">
        <f>'Input data'!H26</f>
        <v>0</v>
      </c>
      <c r="I27" s="30">
        <f>'Input data'!I26</f>
        <v>0</v>
      </c>
      <c r="J27" s="30">
        <f>'Input data'!J26</f>
        <v>0</v>
      </c>
      <c r="K27" s="30">
        <f>'Input data'!K26</f>
        <v>0</v>
      </c>
      <c r="L27" s="30">
        <f>'Input data'!L26</f>
        <v>0</v>
      </c>
      <c r="M27" s="30">
        <f>'Input data'!M26</f>
        <v>0</v>
      </c>
    </row>
    <row r="28" spans="1:13" ht="12" customHeight="1">
      <c r="A28" s="78" t="s">
        <v>79</v>
      </c>
      <c r="B28" s="30">
        <f>'Input data'!B31</f>
        <v>2.16</v>
      </c>
      <c r="C28" s="30">
        <f>'Input data'!C31</f>
        <v>2.16</v>
      </c>
      <c r="D28" s="30">
        <f>'Input data'!D31</f>
        <v>2.16</v>
      </c>
      <c r="E28" s="30">
        <f>'Input data'!E31</f>
        <v>2.16</v>
      </c>
      <c r="F28" s="30">
        <f>'Input data'!F31</f>
        <v>2.16</v>
      </c>
      <c r="G28" s="30">
        <f>'Input data'!G31</f>
        <v>2.16</v>
      </c>
      <c r="H28" s="30">
        <f>'Input data'!H31</f>
        <v>2.16</v>
      </c>
      <c r="I28" s="30">
        <f>'Input data'!I31</f>
        <v>2.16</v>
      </c>
      <c r="J28" s="30">
        <f>'Input data'!J31</f>
        <v>2.16</v>
      </c>
      <c r="K28" s="30">
        <f>'Input data'!K31</f>
        <v>2.16</v>
      </c>
      <c r="L28" s="30">
        <f>'Input data'!L31</f>
        <v>2.16</v>
      </c>
      <c r="M28" s="30">
        <f>'Input data'!M31</f>
        <v>2.16</v>
      </c>
    </row>
    <row r="29" spans="1:13" ht="12" customHeight="1">
      <c r="A29" s="78" t="s">
        <v>80</v>
      </c>
      <c r="B29" s="30">
        <f>'Input data'!B31</f>
        <v>2.16</v>
      </c>
      <c r="C29" s="30">
        <f>'Input data'!C31</f>
        <v>2.16</v>
      </c>
      <c r="D29" s="30">
        <f>'Input data'!D31</f>
        <v>2.16</v>
      </c>
      <c r="E29" s="30">
        <f>'Input data'!E31</f>
        <v>2.16</v>
      </c>
      <c r="F29" s="30">
        <f>'Input data'!F31</f>
        <v>2.16</v>
      </c>
      <c r="G29" s="30">
        <f>'Input data'!G31</f>
        <v>2.16</v>
      </c>
      <c r="H29" s="30">
        <f>'Input data'!H31</f>
        <v>2.16</v>
      </c>
      <c r="I29" s="30">
        <f>'Input data'!I31</f>
        <v>2.16</v>
      </c>
      <c r="J29" s="30">
        <f>'Input data'!J31</f>
        <v>2.16</v>
      </c>
      <c r="K29" s="30">
        <f>'Input data'!K31</f>
        <v>2.16</v>
      </c>
      <c r="L29" s="30">
        <f>'Input data'!L31</f>
        <v>2.16</v>
      </c>
      <c r="M29" s="30">
        <f>'Input data'!M31</f>
        <v>2.16</v>
      </c>
    </row>
    <row r="30" spans="1:13" ht="12" customHeight="1">
      <c r="A30" s="78" t="s">
        <v>217</v>
      </c>
      <c r="B30" s="30">
        <f>'Input data'!B40</f>
        <v>0</v>
      </c>
      <c r="C30" s="30">
        <f>'Input data'!C40</f>
        <v>0</v>
      </c>
      <c r="D30" s="30">
        <f>'Input data'!D40</f>
        <v>0</v>
      </c>
      <c r="E30" s="30">
        <f>'Input data'!E40</f>
        <v>0</v>
      </c>
      <c r="F30" s="30">
        <f>'Input data'!F40</f>
        <v>0</v>
      </c>
      <c r="G30" s="30">
        <f>'Input data'!G40</f>
        <v>0</v>
      </c>
      <c r="H30" s="30">
        <f>'Input data'!H40</f>
        <v>0</v>
      </c>
      <c r="I30" s="30">
        <f>'Input data'!I40</f>
        <v>0</v>
      </c>
      <c r="J30" s="30">
        <f>'Input data'!J40</f>
        <v>0</v>
      </c>
      <c r="K30" s="30">
        <f>'Input data'!K40</f>
        <v>0</v>
      </c>
      <c r="L30" s="30">
        <f>'Input data'!L40</f>
        <v>0</v>
      </c>
      <c r="M30" s="30">
        <f>'Input data'!M40</f>
        <v>0</v>
      </c>
    </row>
    <row r="31" spans="1:13" ht="12" customHeight="1">
      <c r="A31" s="7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" customHeight="1">
      <c r="A32" s="68" t="s">
        <v>37</v>
      </c>
      <c r="B32" s="9"/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" customHeight="1">
      <c r="A33" s="49" t="s">
        <v>70</v>
      </c>
      <c r="B33" s="19">
        <f>B6+B10+30-B28</f>
        <v>55.84</v>
      </c>
      <c r="C33" s="19">
        <f aca="true" t="shared" si="2" ref="C33:M33">C6+C10+30-C28</f>
        <v>55.84</v>
      </c>
      <c r="D33" s="19">
        <f t="shared" si="2"/>
        <v>55.84</v>
      </c>
      <c r="E33" s="19">
        <f t="shared" si="2"/>
        <v>55.84</v>
      </c>
      <c r="F33" s="19">
        <f t="shared" si="2"/>
        <v>26.84</v>
      </c>
      <c r="G33" s="19">
        <f t="shared" si="2"/>
        <v>26.84</v>
      </c>
      <c r="H33" s="19">
        <f t="shared" si="2"/>
        <v>43.84</v>
      </c>
      <c r="I33" s="19">
        <f t="shared" si="2"/>
        <v>32.34</v>
      </c>
      <c r="J33" s="19">
        <f t="shared" si="2"/>
        <v>9.84</v>
      </c>
      <c r="K33" s="19">
        <f t="shared" si="2"/>
        <v>9.84</v>
      </c>
      <c r="L33" s="19">
        <f t="shared" si="2"/>
        <v>26.84</v>
      </c>
      <c r="M33" s="19">
        <f t="shared" si="2"/>
        <v>9.84</v>
      </c>
    </row>
    <row r="34" spans="1:13" ht="12" customHeight="1">
      <c r="A34" s="49" t="s">
        <v>75</v>
      </c>
      <c r="B34" s="9">
        <f>B33</f>
        <v>55.84</v>
      </c>
      <c r="C34" s="9">
        <f aca="true" t="shared" si="3" ref="C34:M34">C33</f>
        <v>55.84</v>
      </c>
      <c r="D34" s="9">
        <f t="shared" si="3"/>
        <v>55.84</v>
      </c>
      <c r="E34" s="9">
        <f t="shared" si="3"/>
        <v>55.84</v>
      </c>
      <c r="F34" s="9">
        <f t="shared" si="3"/>
        <v>26.84</v>
      </c>
      <c r="G34" s="9">
        <f t="shared" si="3"/>
        <v>26.84</v>
      </c>
      <c r="H34" s="9">
        <f t="shared" si="3"/>
        <v>43.84</v>
      </c>
      <c r="I34" s="9">
        <f t="shared" si="3"/>
        <v>32.34</v>
      </c>
      <c r="J34" s="9">
        <f t="shared" si="3"/>
        <v>9.84</v>
      </c>
      <c r="K34" s="9">
        <f t="shared" si="3"/>
        <v>9.84</v>
      </c>
      <c r="L34" s="9">
        <f t="shared" si="3"/>
        <v>26.84</v>
      </c>
      <c r="M34" s="9">
        <f t="shared" si="3"/>
        <v>9.84</v>
      </c>
    </row>
    <row r="35" spans="1:13" ht="12" customHeight="1">
      <c r="A35" s="4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" customHeight="1">
      <c r="A36" s="68" t="s">
        <v>27</v>
      </c>
      <c r="B36" s="9"/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" customHeight="1">
      <c r="A37" s="49" t="s">
        <v>6</v>
      </c>
      <c r="B37" s="19">
        <f>B6-B8+B10-B11-B13+B15-B17-B19-B20-B26-B28-B29-B30+10*LOG10(MIN(B21,B22)/B21)</f>
        <v>74.52029654543082</v>
      </c>
      <c r="C37" s="19">
        <f aca="true" t="shared" si="4" ref="C37:M37">C6-C8+C10-C11-C13+C15-C17-C19-C20-C26-C28-C29-C30+10*LOG10(MIN(C21,C22)/C21)</f>
        <v>52.520296545430824</v>
      </c>
      <c r="D37" s="19">
        <f t="shared" si="4"/>
        <v>42.520296545430824</v>
      </c>
      <c r="E37" s="19">
        <f t="shared" si="4"/>
        <v>32.520296545430824</v>
      </c>
      <c r="F37" s="19">
        <f t="shared" si="4"/>
        <v>115.52029654543082</v>
      </c>
      <c r="G37" s="19">
        <f t="shared" si="4"/>
        <v>43.520296545430824</v>
      </c>
      <c r="H37" s="19">
        <f t="shared" si="4"/>
        <v>51.520296545430824</v>
      </c>
      <c r="I37" s="19">
        <f t="shared" si="4"/>
        <v>49.020296545430824</v>
      </c>
      <c r="J37" s="19">
        <f t="shared" si="4"/>
        <v>41.520296545430824</v>
      </c>
      <c r="K37" s="19">
        <f t="shared" si="4"/>
        <v>97.52029654543082</v>
      </c>
      <c r="L37" s="19">
        <f t="shared" si="4"/>
        <v>114.52029654543082</v>
      </c>
      <c r="M37" s="19">
        <f t="shared" si="4"/>
        <v>41.520296545430824</v>
      </c>
    </row>
    <row r="38" spans="1:13" ht="12" customHeight="1">
      <c r="A38" s="49" t="s">
        <v>25</v>
      </c>
      <c r="B38" s="19">
        <f>B6-B8+B10-B11-B13+B15-B17-B19-B20-B26-B28-B29-B30+10*LOG10(MIN(B21,B22)/B21)</f>
        <v>74.52029654543082</v>
      </c>
      <c r="C38" s="19">
        <f aca="true" t="shared" si="5" ref="C38:M38">C6-C8+C10-C11-C13+C15-C17-C19-C20-C26-C28-C29-C30+10*LOG10(MIN(C21,C22)/C21)</f>
        <v>52.520296545430824</v>
      </c>
      <c r="D38" s="19">
        <f t="shared" si="5"/>
        <v>42.520296545430824</v>
      </c>
      <c r="E38" s="19">
        <f t="shared" si="5"/>
        <v>32.520296545430824</v>
      </c>
      <c r="F38" s="19">
        <f t="shared" si="5"/>
        <v>115.52029654543082</v>
      </c>
      <c r="G38" s="19">
        <f t="shared" si="5"/>
        <v>43.520296545430824</v>
      </c>
      <c r="H38" s="19">
        <f t="shared" si="5"/>
        <v>51.520296545430824</v>
      </c>
      <c r="I38" s="19">
        <f t="shared" si="5"/>
        <v>49.020296545430824</v>
      </c>
      <c r="J38" s="19">
        <f t="shared" si="5"/>
        <v>41.520296545430824</v>
      </c>
      <c r="K38" s="19">
        <f t="shared" si="5"/>
        <v>97.52029654543082</v>
      </c>
      <c r="L38" s="19">
        <f t="shared" si="5"/>
        <v>114.52029654543082</v>
      </c>
      <c r="M38" s="19">
        <f t="shared" si="5"/>
        <v>41.520296545430824</v>
      </c>
    </row>
    <row r="39" spans="1:13" ht="12" customHeight="1">
      <c r="A39" s="49" t="s">
        <v>22</v>
      </c>
      <c r="B39" s="5">
        <f aca="true" t="shared" si="6" ref="B39:M39">10^((B38-32.44-20*LOG10(B$9))/20)</f>
        <v>0.7518446654962838</v>
      </c>
      <c r="C39" s="5">
        <f t="shared" si="6"/>
        <v>0.05972114459305307</v>
      </c>
      <c r="D39" s="5">
        <f t="shared" si="6"/>
        <v>0.01888548413862973</v>
      </c>
      <c r="E39" s="5">
        <f t="shared" si="6"/>
        <v>0.005972114459305306</v>
      </c>
      <c r="F39" s="5">
        <f t="shared" si="6"/>
        <v>84.35835894553176</v>
      </c>
      <c r="G39" s="5">
        <f t="shared" si="6"/>
        <v>0.02118986172196959</v>
      </c>
      <c r="H39" s="5">
        <f t="shared" si="6"/>
        <v>0.053226526144979615</v>
      </c>
      <c r="I39" s="5">
        <f t="shared" si="6"/>
        <v>0.039914263739002774</v>
      </c>
      <c r="J39" s="5">
        <f t="shared" si="6"/>
        <v>0.01683170545566372</v>
      </c>
      <c r="K39" s="5">
        <f t="shared" si="6"/>
        <v>10.62008817737837</v>
      </c>
      <c r="L39" s="5">
        <f t="shared" si="6"/>
        <v>75.18446654962845</v>
      </c>
      <c r="M39" s="5">
        <f t="shared" si="6"/>
        <v>0.01683170545566372</v>
      </c>
    </row>
    <row r="40" spans="1:13" ht="12" customHeight="1">
      <c r="A40" s="49" t="s">
        <v>26</v>
      </c>
      <c r="B40" s="19">
        <f>B6+B10-B11-B13+B15-B17-B19-B20-B26-B28-B29-B30+10*LOG10(MIN(B21,B22)/B21)</f>
        <v>84.52029654543082</v>
      </c>
      <c r="C40" s="19">
        <f aca="true" t="shared" si="7" ref="C40:M40">C6+C10-C11-C13+C15-C17-C19-C20-C26-C28-C29-C30+10*LOG10(MIN(C21,C22)/C21)</f>
        <v>62.520296545430824</v>
      </c>
      <c r="D40" s="19">
        <f t="shared" si="7"/>
        <v>52.520296545430824</v>
      </c>
      <c r="E40" s="19">
        <f t="shared" si="7"/>
        <v>42.520296545430824</v>
      </c>
      <c r="F40" s="19">
        <f t="shared" si="7"/>
        <v>125.52029654543082</v>
      </c>
      <c r="G40" s="19">
        <f t="shared" si="7"/>
        <v>53.520296545430824</v>
      </c>
      <c r="H40" s="19">
        <f t="shared" si="7"/>
        <v>61.520296545430824</v>
      </c>
      <c r="I40" s="19">
        <f t="shared" si="7"/>
        <v>59.020296545430824</v>
      </c>
      <c r="J40" s="19">
        <f t="shared" si="7"/>
        <v>51.520296545430824</v>
      </c>
      <c r="K40" s="19">
        <f t="shared" si="7"/>
        <v>107.52029654543082</v>
      </c>
      <c r="L40" s="19">
        <f t="shared" si="7"/>
        <v>124.52029654543082</v>
      </c>
      <c r="M40" s="19">
        <f t="shared" si="7"/>
        <v>51.520296545430824</v>
      </c>
    </row>
    <row r="41" spans="1:13" ht="12" customHeight="1">
      <c r="A41" s="49" t="s">
        <v>23</v>
      </c>
      <c r="B41" s="5">
        <f aca="true" t="shared" si="8" ref="B41:M41">10^((B40-32.44-20*LOG10(B$9))/20)</f>
        <v>2.3775415896156664</v>
      </c>
      <c r="C41" s="5">
        <f t="shared" si="8"/>
        <v>0.18885484138629738</v>
      </c>
      <c r="D41" s="5">
        <f t="shared" si="8"/>
        <v>0.05972114459305307</v>
      </c>
      <c r="E41" s="5">
        <f t="shared" si="8"/>
        <v>0.01888548413862973</v>
      </c>
      <c r="F41" s="5">
        <f t="shared" si="8"/>
        <v>266.7645539419203</v>
      </c>
      <c r="G41" s="5">
        <f t="shared" si="8"/>
        <v>0.0670082263454415</v>
      </c>
      <c r="H41" s="5">
        <f t="shared" si="8"/>
        <v>0.16831705455663723</v>
      </c>
      <c r="I41" s="5">
        <f t="shared" si="8"/>
        <v>0.1262199845439173</v>
      </c>
      <c r="J41" s="5">
        <f t="shared" si="8"/>
        <v>0.053226526144979615</v>
      </c>
      <c r="K41" s="5">
        <f t="shared" si="8"/>
        <v>33.583667592341946</v>
      </c>
      <c r="L41" s="5">
        <f t="shared" si="8"/>
        <v>237.7541589615668</v>
      </c>
      <c r="M41" s="5">
        <f t="shared" si="8"/>
        <v>0.053226526144979615</v>
      </c>
    </row>
    <row r="42" spans="1:13" ht="12" customHeight="1">
      <c r="A42" s="4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" customHeight="1">
      <c r="A43" s="68" t="s">
        <v>28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" customHeight="1">
      <c r="A44" s="107" t="s">
        <v>7</v>
      </c>
      <c r="B44" s="108">
        <f>MIN(0.5,10*(EXP(LN(10)*(B37-51.2)/35)/1000))</f>
        <v>0.046376096068899156</v>
      </c>
      <c r="C44" s="108">
        <f aca="true" t="shared" si="9" ref="C44:M44">MIN(0.5,10*(EXP(LN(10)*(C37-51.2)/35)/1000))</f>
        <v>0.01090743813535513</v>
      </c>
      <c r="D44" s="108">
        <f t="shared" si="9"/>
        <v>0.005649479963735277</v>
      </c>
      <c r="E44" s="108">
        <f t="shared" si="9"/>
        <v>0.002926133842299093</v>
      </c>
      <c r="F44" s="108">
        <f t="shared" si="9"/>
        <v>0.5</v>
      </c>
      <c r="G44" s="108">
        <f t="shared" si="9"/>
        <v>0.006033647044751707</v>
      </c>
      <c r="H44" s="108">
        <f t="shared" si="9"/>
        <v>0.010212952919573155</v>
      </c>
      <c r="I44" s="108">
        <f t="shared" si="9"/>
        <v>0.008664086079420949</v>
      </c>
      <c r="J44" s="108">
        <f t="shared" si="9"/>
        <v>0.005289773104710963</v>
      </c>
      <c r="K44" s="108">
        <f t="shared" si="9"/>
        <v>0.2105896603586471</v>
      </c>
      <c r="L44" s="108">
        <f t="shared" si="9"/>
        <v>0.5</v>
      </c>
      <c r="M44" s="108">
        <f t="shared" si="9"/>
        <v>0.005289773104710963</v>
      </c>
    </row>
    <row r="45" spans="1:13" ht="12" customHeight="1">
      <c r="A45" s="49" t="s">
        <v>104</v>
      </c>
      <c r="B45" s="5">
        <f>EXP(LN(10)*(B38-(69.2+26.2*LOG10(B$9)-13.82*LOG10(MAX(30,B$24)))+B$50+B$51)/(44.9-6.55*LOG10(MAX(30,B$24))))</f>
        <v>0.773162502723656</v>
      </c>
      <c r="C45" s="5">
        <f aca="true" t="shared" si="10" ref="C45:M45">EXP(LN(10)*(C38-(69.2+26.2*LOG10(C$9)-13.82*LOG10(MAX(30,C$24)))+C$50+C$51)/(44.9-6.55*LOG10(MAX(30,C$24))))</f>
        <v>0.18353200248257495</v>
      </c>
      <c r="D45" s="5">
        <f t="shared" si="10"/>
        <v>0.09545998409086076</v>
      </c>
      <c r="E45" s="5">
        <f t="shared" si="10"/>
        <v>0.049651332952096824</v>
      </c>
      <c r="F45" s="5">
        <f t="shared" si="10"/>
        <v>3.4105252761067075</v>
      </c>
      <c r="G45" s="5">
        <f t="shared" si="10"/>
        <v>0.0308183983922672</v>
      </c>
      <c r="H45" s="5">
        <f t="shared" si="10"/>
        <v>0.17191855753235583</v>
      </c>
      <c r="I45" s="5">
        <f t="shared" si="10"/>
        <v>0.1459990894437351</v>
      </c>
      <c r="J45" s="5">
        <f t="shared" si="10"/>
        <v>0.0894195156428948</v>
      </c>
      <c r="K45" s="5">
        <f t="shared" si="10"/>
        <v>0.7044796728010245</v>
      </c>
      <c r="L45" s="5">
        <f t="shared" si="10"/>
        <v>2.1403373180348395</v>
      </c>
      <c r="M45" s="5">
        <f t="shared" si="10"/>
        <v>0.018116820095006914</v>
      </c>
    </row>
    <row r="46" spans="1:13" ht="12" customHeight="1">
      <c r="A46" s="49" t="s">
        <v>9</v>
      </c>
      <c r="B46" s="5">
        <f>EXP(LN(10)*(B40-(69.6+26.2*LOG10(B$9)-13.82*LOG10(MAX(30,B$24)))+B$50+B$51)/(44.9-6.55*LOG10(MAX(30,B$24))))</f>
        <v>1.4481235319764838</v>
      </c>
      <c r="C46" s="5">
        <f aca="true" t="shared" si="11" ref="C46:M46">EXP(LN(10)*(C40-(69.6+26.2*LOG10(C$9)-13.82*LOG10(MAX(30,C$24)))+C$50+C$51)/(44.9-6.55*LOG10(MAX(30,C$24))))</f>
        <v>0.343753105885914</v>
      </c>
      <c r="D46" s="5">
        <f t="shared" si="11"/>
        <v>0.1787953358279782</v>
      </c>
      <c r="E46" s="5">
        <f t="shared" si="11"/>
        <v>0.09299631499023922</v>
      </c>
      <c r="F46" s="5">
        <f t="shared" si="11"/>
        <v>6.387870455864526</v>
      </c>
      <c r="G46" s="5">
        <f t="shared" si="11"/>
        <v>0.05772246813891285</v>
      </c>
      <c r="H46" s="5">
        <f t="shared" si="11"/>
        <v>0.3220012712321623</v>
      </c>
      <c r="I46" s="5">
        <f t="shared" si="11"/>
        <v>0.27345443723126306</v>
      </c>
      <c r="J46" s="5">
        <f t="shared" si="11"/>
        <v>0.1674816152674928</v>
      </c>
      <c r="K46" s="5">
        <f t="shared" si="11"/>
        <v>1.3194814652656375</v>
      </c>
      <c r="L46" s="5">
        <f t="shared" si="11"/>
        <v>4.008824568826122</v>
      </c>
      <c r="M46" s="5">
        <f t="shared" si="11"/>
        <v>0.03393257356861369</v>
      </c>
    </row>
    <row r="47" spans="1:13" ht="12" customHeight="1">
      <c r="A47" s="49" t="s">
        <v>10</v>
      </c>
      <c r="B47" s="5">
        <f>MIN(B25,IF(B39*1000&gt;4*3.14159*B23*B24*B9/300,EXP(LN(10)*(B38-B27+20*LOG10(B23*B24*0.001*0.001))/40),B39))</f>
        <v>0.7518446654962838</v>
      </c>
      <c r="C47" s="5">
        <f aca="true" t="shared" si="12" ref="C47:M47">MIN(C25,IF(C39*1000&gt;4*3.14159*C23*C24*C9/300,EXP(LN(10)*(C38-C27+20*LOG10(C23*C24*0.001*0.001))/40),C39))</f>
        <v>0.05972114459305307</v>
      </c>
      <c r="D47" s="5">
        <f t="shared" si="12"/>
        <v>0.01888548413862973</v>
      </c>
      <c r="E47" s="5">
        <f t="shared" si="12"/>
        <v>0.005972114459305306</v>
      </c>
      <c r="F47" s="5">
        <f t="shared" si="12"/>
        <v>3.455591614603806</v>
      </c>
      <c r="G47" s="5">
        <f t="shared" si="12"/>
        <v>0.02118986172196959</v>
      </c>
      <c r="H47" s="5">
        <f t="shared" si="12"/>
        <v>0.053226526144979615</v>
      </c>
      <c r="I47" s="5">
        <f t="shared" si="12"/>
        <v>0.039914263739002774</v>
      </c>
      <c r="J47" s="5">
        <f t="shared" si="12"/>
        <v>0.01683170545566372</v>
      </c>
      <c r="K47" s="5">
        <f t="shared" si="12"/>
        <v>0.6715572450600422</v>
      </c>
      <c r="L47" s="5">
        <f t="shared" si="12"/>
        <v>1.786829191020705</v>
      </c>
      <c r="M47" s="5">
        <f t="shared" si="12"/>
        <v>0.01683170545566372</v>
      </c>
    </row>
    <row r="48" spans="1:13" ht="12" customHeight="1">
      <c r="A48" s="49" t="s">
        <v>11</v>
      </c>
      <c r="B48" s="5">
        <f>MIN(B25,IF(B41*1000&gt;4*3.14159*B23*B24*B9/300,EXP(LN(10)*(B40-B27+20*LOG10(B23*B24*0.001*0.001))/40),B41))</f>
        <v>1.4210129529252744</v>
      </c>
      <c r="C48" s="5">
        <f aca="true" t="shared" si="13" ref="C48:M48">MIN(C25,IF(C41*1000&gt;4*3.14159*C23*C24*C9/300,EXP(LN(10)*(C40-C27+20*LOG10(C23*C24*0.001*0.001))/40),C41))</f>
        <v>0.18885484138629738</v>
      </c>
      <c r="D48" s="5">
        <f t="shared" si="13"/>
        <v>0.05972114459305307</v>
      </c>
      <c r="E48" s="5">
        <f t="shared" si="13"/>
        <v>0.01888548413862973</v>
      </c>
      <c r="F48" s="5">
        <f t="shared" si="13"/>
        <v>6.1450074177531055</v>
      </c>
      <c r="G48" s="5">
        <f t="shared" si="13"/>
        <v>0.0670082263454415</v>
      </c>
      <c r="H48" s="5">
        <f t="shared" si="13"/>
        <v>0.16831705455663723</v>
      </c>
      <c r="I48" s="5">
        <f t="shared" si="13"/>
        <v>0.1262199845439173</v>
      </c>
      <c r="J48" s="5">
        <f t="shared" si="13"/>
        <v>0.053226526144979615</v>
      </c>
      <c r="K48" s="5">
        <f t="shared" si="13"/>
        <v>1.1942164215527362</v>
      </c>
      <c r="L48" s="5">
        <f t="shared" si="13"/>
        <v>3.1774815596486254</v>
      </c>
      <c r="M48" s="5">
        <f t="shared" si="13"/>
        <v>0.04754261206128821</v>
      </c>
    </row>
    <row r="49" spans="1:13" ht="12" customHeight="1">
      <c r="A49" s="69" t="s">
        <v>12</v>
      </c>
      <c r="B49" s="21">
        <f aca="true" t="shared" si="14" ref="B49:L49">EXP(LN(10)*(B38+20*LOG10(B23*B24))/40)</f>
        <v>799.0943070606503</v>
      </c>
      <c r="C49" s="21">
        <f t="shared" si="14"/>
        <v>225.2153755490335</v>
      </c>
      <c r="D49" s="21">
        <f t="shared" si="14"/>
        <v>126.6479127394856</v>
      </c>
      <c r="E49" s="21">
        <f t="shared" si="14"/>
        <v>71.21935508251401</v>
      </c>
      <c r="F49" s="21">
        <f>EXP(LN(10)*(F38+20*LOG10(F23*F24))/40)</f>
        <v>3455.591614603809</v>
      </c>
      <c r="G49" s="21">
        <f t="shared" si="14"/>
        <v>54.76743625911281</v>
      </c>
      <c r="H49" s="21">
        <f>EXP(LN(10)*(H38+20*LOG10(H23*H24))/40)</f>
        <v>212.61702479388393</v>
      </c>
      <c r="I49" s="21">
        <f t="shared" si="14"/>
        <v>184.11875801046588</v>
      </c>
      <c r="J49" s="21">
        <f>EXP(LN(10)*(J38+20*LOG10(J23*J24))/40)</f>
        <v>119.56333948062196</v>
      </c>
      <c r="K49" s="21">
        <f t="shared" si="14"/>
        <v>671.5572450600433</v>
      </c>
      <c r="L49" s="21">
        <f t="shared" si="14"/>
        <v>1786.8291910207051</v>
      </c>
      <c r="M49" s="21">
        <f>EXP(LN(10)*(M38+20*LOG10(M23*M24))/40)</f>
        <v>26.735175469555507</v>
      </c>
    </row>
    <row r="50" spans="1:13" ht="12" customHeight="1">
      <c r="A50" s="70" t="s">
        <v>13</v>
      </c>
      <c r="B50" s="31">
        <f aca="true" t="shared" si="15" ref="B50:L50">(1.1*LOG10(B9)-0.7)*MIN(10,B23)-(1.56*LOG10(B9)-0.8)+MAX(0,20*LOG10(B23/10))</f>
        <v>4.327198241102835</v>
      </c>
      <c r="C50" s="31">
        <f t="shared" si="15"/>
        <v>4.327198241102835</v>
      </c>
      <c r="D50" s="31">
        <f t="shared" si="15"/>
        <v>4.327198241102835</v>
      </c>
      <c r="E50" s="31">
        <f t="shared" si="15"/>
        <v>4.327198241102835</v>
      </c>
      <c r="F50" s="31">
        <f>(1.1*LOG10(F9)-0.7)*MIN(10,F23)-(1.56*LOG10(F9)-0.8)+MAX(0,20*LOG10(F23/10))</f>
        <v>4.327198241102835</v>
      </c>
      <c r="G50" s="31">
        <f t="shared" si="15"/>
        <v>4.327198241102835</v>
      </c>
      <c r="H50" s="31">
        <f>(1.1*LOG10(H9)-0.7)*MIN(10,H23)-(1.56*LOG10(H9)-0.8)+MAX(0,20*LOG10(H23/10))</f>
        <v>4.327198241102835</v>
      </c>
      <c r="I50" s="31">
        <f t="shared" si="15"/>
        <v>4.327198241102835</v>
      </c>
      <c r="J50" s="31">
        <f>(1.1*LOG10(J9)-0.7)*MIN(10,J23)-(1.56*LOG10(J9)-0.8)+MAX(0,20*LOG10(J23/10))</f>
        <v>4.327198241102835</v>
      </c>
      <c r="K50" s="31">
        <f t="shared" si="15"/>
        <v>4.327198241102835</v>
      </c>
      <c r="L50" s="31">
        <f t="shared" si="15"/>
        <v>4.327198241102835</v>
      </c>
      <c r="M50" s="31">
        <f>(1.1*LOG10(M9)-0.7)*MIN(10,M23)-(1.56*LOG10(M9)-0.8)+MAX(0,20*LOG10(M23/10))</f>
        <v>4.327198241102835</v>
      </c>
    </row>
    <row r="51" spans="1:13" ht="12" customHeight="1">
      <c r="A51" s="71" t="s">
        <v>19</v>
      </c>
      <c r="B51" s="31">
        <f aca="true" t="shared" si="16" ref="B51:L51">(1.1*LOG10(B9)-0.7)*MIN(10,B24)-(1.56*LOG10(B9)-0.8)+MAX(0,20*LOG10(B24/10))</f>
        <v>24.37367558594633</v>
      </c>
      <c r="C51" s="31">
        <f t="shared" si="16"/>
        <v>24.37367558594633</v>
      </c>
      <c r="D51" s="31">
        <f t="shared" si="16"/>
        <v>24.37367558594633</v>
      </c>
      <c r="E51" s="31">
        <f t="shared" si="16"/>
        <v>24.37367558594633</v>
      </c>
      <c r="F51" s="31">
        <f>(1.1*LOG10(F9)-0.7)*MIN(10,F24)-(1.56*LOG10(F9)-0.8)+MAX(0,20*LOG10(F24/10))</f>
        <v>6.077873616177876</v>
      </c>
      <c r="G51" s="31">
        <f t="shared" si="16"/>
        <v>6.077873616177876</v>
      </c>
      <c r="H51" s="31">
        <f>(1.1*LOG10(H9)-0.7)*MIN(10,H24)-(1.56*LOG10(H9)-0.8)+MAX(0,20*LOG10(H24/10))</f>
        <v>24.37367558594633</v>
      </c>
      <c r="I51" s="31">
        <f t="shared" si="16"/>
        <v>24.37367558594633</v>
      </c>
      <c r="J51" s="31">
        <f>(1.1*LOG10(J9)-0.7)*MIN(10,J24)-(1.56*LOG10(J9)-0.8)+MAX(0,20*LOG10(J24/10))</f>
        <v>24.37367558594633</v>
      </c>
      <c r="K51" s="31">
        <f t="shared" si="16"/>
        <v>-0.0494901965847685</v>
      </c>
      <c r="L51" s="31">
        <f t="shared" si="16"/>
        <v>-0.0494901965847685</v>
      </c>
      <c r="M51" s="31">
        <f>(1.1*LOG10(M9)-0.7)*MIN(10,M24)-(1.56*LOG10(M9)-0.8)+MAX(0,20*LOG10(M24/10))</f>
        <v>-0.0494901965847685</v>
      </c>
    </row>
    <row r="52" spans="1:13" ht="12" customHeight="1">
      <c r="A52" s="4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" customHeight="1">
      <c r="A53" s="7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printOptions gridLines="1" headings="1" horizontalCentered="1"/>
  <pageMargins left="0.236220472440945" right="0.236220472440945" top="0.511811023622047" bottom="0.511811023622047" header="0.511811023622047" footer="0.511811023622047"/>
  <pageSetup horizontalDpi="600" verticalDpi="600" orientation="landscape" paperSize="9" scale="80" r:id="rId1"/>
  <headerFooter alignWithMargins="0">
    <oddFooter>&amp;CAnnex B, page &amp;P&amp;R22 March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11"/>
  <sheetViews>
    <sheetView zoomScale="75" zoomScaleNormal="75" workbookViewId="0" topLeftCell="A1">
      <selection activeCell="A30" sqref="A30"/>
    </sheetView>
  </sheetViews>
  <sheetFormatPr defaultColWidth="9.140625" defaultRowHeight="12.75"/>
  <cols>
    <col min="1" max="1" width="49.57421875" style="0" customWidth="1"/>
    <col min="2" max="23" width="8.7109375" style="0" customWidth="1"/>
  </cols>
  <sheetData>
    <row r="1" spans="1:13" ht="18">
      <c r="A1" s="34" t="s">
        <v>191</v>
      </c>
      <c r="B1" s="9"/>
      <c r="C1" s="9"/>
      <c r="D1" s="35"/>
      <c r="E1" s="36"/>
      <c r="F1" s="36"/>
      <c r="G1" s="9"/>
      <c r="H1" s="9"/>
      <c r="I1" s="9"/>
      <c r="J1" s="9"/>
      <c r="K1" s="9"/>
      <c r="L1" s="18"/>
      <c r="M1" s="18"/>
    </row>
    <row r="2" spans="1:13" ht="18">
      <c r="A2" s="34"/>
      <c r="B2" s="42"/>
      <c r="C2" s="80" t="s">
        <v>101</v>
      </c>
      <c r="D2" s="35"/>
      <c r="E2" s="39"/>
      <c r="F2" s="67" t="s">
        <v>97</v>
      </c>
      <c r="G2" s="23"/>
      <c r="H2" s="103" t="s">
        <v>95</v>
      </c>
      <c r="I2" s="67"/>
      <c r="J2" s="9"/>
      <c r="K2" s="104" t="s">
        <v>96</v>
      </c>
      <c r="L2" s="36"/>
      <c r="M2" s="80" t="s">
        <v>113</v>
      </c>
    </row>
    <row r="3" spans="1:13" ht="15.75">
      <c r="A3" s="33" t="s">
        <v>0</v>
      </c>
      <c r="B3" s="82" t="s">
        <v>91</v>
      </c>
      <c r="C3" s="25" t="s">
        <v>92</v>
      </c>
      <c r="D3" s="25" t="s">
        <v>93</v>
      </c>
      <c r="E3" s="38" t="s">
        <v>94</v>
      </c>
      <c r="F3" s="25"/>
      <c r="G3" s="25"/>
      <c r="H3" s="38" t="s">
        <v>144</v>
      </c>
      <c r="I3" s="25" t="s">
        <v>145</v>
      </c>
      <c r="J3" s="25" t="s">
        <v>145</v>
      </c>
      <c r="K3" s="25" t="s">
        <v>98</v>
      </c>
      <c r="L3" s="38" t="s">
        <v>99</v>
      </c>
      <c r="M3" s="110" t="s">
        <v>112</v>
      </c>
    </row>
    <row r="4" spans="1:13" ht="12" customHeight="1">
      <c r="A4" s="20"/>
      <c r="B4" s="120" t="s">
        <v>137</v>
      </c>
      <c r="C4" s="120" t="s">
        <v>138</v>
      </c>
      <c r="D4" s="120" t="s">
        <v>139</v>
      </c>
      <c r="E4" s="120" t="s">
        <v>140</v>
      </c>
      <c r="F4" s="9" t="s">
        <v>103</v>
      </c>
      <c r="G4" s="9" t="s">
        <v>103</v>
      </c>
      <c r="H4" s="9" t="s">
        <v>102</v>
      </c>
      <c r="I4" s="9" t="s">
        <v>114</v>
      </c>
      <c r="J4" s="9" t="s">
        <v>115</v>
      </c>
      <c r="K4" s="9" t="s">
        <v>116</v>
      </c>
      <c r="L4" s="9" t="s">
        <v>105</v>
      </c>
      <c r="M4" s="9" t="s">
        <v>103</v>
      </c>
    </row>
    <row r="5" spans="1:13" ht="12" customHeight="1">
      <c r="A5" s="2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2" customHeight="1">
      <c r="A6" s="26" t="s">
        <v>106</v>
      </c>
      <c r="B6" s="27">
        <f>'Input data'!B6</f>
        <v>26</v>
      </c>
      <c r="C6" s="27">
        <f>'Input data'!C6</f>
        <v>26</v>
      </c>
      <c r="D6" s="27">
        <f>'Input data'!D6</f>
        <v>26</v>
      </c>
      <c r="E6" s="27">
        <f>'Input data'!E6</f>
        <v>26</v>
      </c>
      <c r="F6" s="27">
        <f>'Input data'!F6</f>
        <v>-3</v>
      </c>
      <c r="G6" s="27">
        <f>'Input data'!G6</f>
        <v>-3</v>
      </c>
      <c r="H6" s="27">
        <f>'Input data'!H6</f>
        <v>14</v>
      </c>
      <c r="I6" s="27">
        <f>'Input data'!I6</f>
        <v>2.5</v>
      </c>
      <c r="J6" s="27">
        <f>'Input data'!J6</f>
        <v>-20</v>
      </c>
      <c r="K6" s="27">
        <f>'Input data'!K6</f>
        <v>-20</v>
      </c>
      <c r="L6" s="27">
        <f>'Input data'!L6</f>
        <v>-3</v>
      </c>
      <c r="M6" s="27">
        <f>'Input data'!M6</f>
        <v>-20</v>
      </c>
    </row>
    <row r="7" spans="1:13" ht="12" customHeight="1">
      <c r="A7" s="26" t="s">
        <v>14</v>
      </c>
      <c r="B7" s="31">
        <f>'Input data'!B7</f>
        <v>0.95</v>
      </c>
      <c r="C7" s="31">
        <f>'Input data'!C7</f>
        <v>0.95</v>
      </c>
      <c r="D7" s="31">
        <f>'Input data'!D7</f>
        <v>0.95</v>
      </c>
      <c r="E7" s="31">
        <f>'Input data'!E7</f>
        <v>0.95</v>
      </c>
      <c r="F7" s="31">
        <f>'Input data'!F7</f>
        <v>0.01</v>
      </c>
      <c r="G7" s="31">
        <f>'Input data'!G7</f>
        <v>0.01</v>
      </c>
      <c r="H7" s="31">
        <f>'Input data'!H7</f>
        <v>0.0003</v>
      </c>
      <c r="I7" s="31">
        <f>'Input data'!I7</f>
        <v>0.0003</v>
      </c>
      <c r="J7" s="31">
        <f>'Input data'!J7</f>
        <v>0.0003</v>
      </c>
      <c r="K7" s="102">
        <f>'Input data'!K7</f>
        <v>1</v>
      </c>
      <c r="L7" s="31">
        <f>'Input data'!L7</f>
        <v>1</v>
      </c>
      <c r="M7" s="31">
        <f>'Input data'!M7</f>
        <v>0.01</v>
      </c>
    </row>
    <row r="8" spans="1:13" ht="12" customHeight="1">
      <c r="A8" s="26" t="s">
        <v>1</v>
      </c>
      <c r="B8" s="27">
        <f>'Input data'!B8</f>
        <v>10</v>
      </c>
      <c r="C8" s="27">
        <f>'Input data'!C8</f>
        <v>10</v>
      </c>
      <c r="D8" s="27">
        <f>'Input data'!D8</f>
        <v>10</v>
      </c>
      <c r="E8" s="27">
        <f>'Input data'!E8</f>
        <v>10</v>
      </c>
      <c r="F8" s="27">
        <f>'Input data'!F8</f>
        <v>10</v>
      </c>
      <c r="G8" s="27">
        <f>'Input data'!G8</f>
        <v>10</v>
      </c>
      <c r="H8" s="27">
        <f>'Input data'!H8</f>
        <v>10</v>
      </c>
      <c r="I8" s="27">
        <f>'Input data'!I8</f>
        <v>10</v>
      </c>
      <c r="J8" s="27">
        <f>'Input data'!J8</f>
        <v>10</v>
      </c>
      <c r="K8" s="27">
        <f>'Input data'!K8</f>
        <v>10</v>
      </c>
      <c r="L8" s="27">
        <f>'Input data'!L8</f>
        <v>10</v>
      </c>
      <c r="M8" s="27">
        <f>'Input data'!M8</f>
        <v>10</v>
      </c>
    </row>
    <row r="9" spans="1:13" ht="12" customHeight="1">
      <c r="A9" s="26" t="s">
        <v>2</v>
      </c>
      <c r="B9" s="27">
        <f>'Input data'!B9</f>
        <v>169</v>
      </c>
      <c r="C9" s="27">
        <f>'Input data'!C9</f>
        <v>169</v>
      </c>
      <c r="D9" s="27">
        <f>'Input data'!D9</f>
        <v>169</v>
      </c>
      <c r="E9" s="27">
        <f>'Input data'!E9</f>
        <v>169</v>
      </c>
      <c r="F9" s="27">
        <f>'Input data'!F9</f>
        <v>169</v>
      </c>
      <c r="G9" s="27">
        <f>'Input data'!G9</f>
        <v>169</v>
      </c>
      <c r="H9" s="27">
        <f>'Input data'!H9</f>
        <v>169</v>
      </c>
      <c r="I9" s="27">
        <f>'Input data'!I9</f>
        <v>169</v>
      </c>
      <c r="J9" s="27">
        <f>'Input data'!J9</f>
        <v>169</v>
      </c>
      <c r="K9" s="27">
        <f>'Input data'!K9</f>
        <v>169</v>
      </c>
      <c r="L9" s="27">
        <f>'Input data'!L9</f>
        <v>169</v>
      </c>
      <c r="M9" s="27">
        <f>'Input data'!M9</f>
        <v>169</v>
      </c>
    </row>
    <row r="10" spans="1:13" ht="12" customHeight="1">
      <c r="A10" s="26" t="s">
        <v>74</v>
      </c>
      <c r="B10" s="27">
        <f>'Input data'!B10</f>
        <v>2</v>
      </c>
      <c r="C10" s="27">
        <f>'Input data'!C10</f>
        <v>2</v>
      </c>
      <c r="D10" s="27">
        <f>'Input data'!D10</f>
        <v>2</v>
      </c>
      <c r="E10" s="27">
        <f>'Input data'!E10</f>
        <v>2</v>
      </c>
      <c r="F10" s="27">
        <f>'Input data'!F10</f>
        <v>2</v>
      </c>
      <c r="G10" s="27">
        <f>'Input data'!G10</f>
        <v>2</v>
      </c>
      <c r="H10" s="27">
        <f>'Input data'!H10</f>
        <v>2</v>
      </c>
      <c r="I10" s="27">
        <f>'Input data'!I10</f>
        <v>2</v>
      </c>
      <c r="J10" s="27">
        <f>'Input data'!J10</f>
        <v>2</v>
      </c>
      <c r="K10" s="27">
        <f>'Input data'!K10</f>
        <v>2</v>
      </c>
      <c r="L10" s="27">
        <f>'Input data'!L10</f>
        <v>2</v>
      </c>
      <c r="M10" s="27">
        <f>'Input data'!M10</f>
        <v>2</v>
      </c>
    </row>
    <row r="11" spans="1:13" ht="12" customHeight="1">
      <c r="A11" s="26" t="s">
        <v>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ht="12" customHeight="1">
      <c r="A12" s="28" t="s">
        <v>31</v>
      </c>
      <c r="B12" s="29">
        <f>'Input data'!B12</f>
        <v>360</v>
      </c>
      <c r="C12" s="29">
        <f>'Input data'!C12</f>
        <v>360</v>
      </c>
      <c r="D12" s="29">
        <f>'Input data'!D12</f>
        <v>360</v>
      </c>
      <c r="E12" s="29">
        <f>'Input data'!E12</f>
        <v>360</v>
      </c>
      <c r="F12" s="29">
        <f>'Input data'!F12</f>
        <v>360</v>
      </c>
      <c r="G12" s="29">
        <f>'Input data'!G12</f>
        <v>360</v>
      </c>
      <c r="H12" s="29">
        <f>'Input data'!H12</f>
        <v>360</v>
      </c>
      <c r="I12" s="29">
        <f>'Input data'!I12</f>
        <v>360</v>
      </c>
      <c r="J12" s="29">
        <f>'Input data'!J12</f>
        <v>360</v>
      </c>
      <c r="K12" s="29">
        <f>'Input data'!K12</f>
        <v>360</v>
      </c>
      <c r="L12" s="29">
        <f>'Input data'!L12</f>
        <v>360</v>
      </c>
      <c r="M12" s="29">
        <f>'Input data'!M12</f>
        <v>360</v>
      </c>
    </row>
    <row r="13" spans="1:13" ht="12" customHeight="1">
      <c r="A13" s="77" t="s">
        <v>213</v>
      </c>
      <c r="B13" s="29">
        <f>'Input data'!B13</f>
        <v>3</v>
      </c>
      <c r="C13" s="29">
        <f>'Input data'!C13</f>
        <v>3</v>
      </c>
      <c r="D13" s="29">
        <f>'Input data'!D13</f>
        <v>3</v>
      </c>
      <c r="E13" s="29">
        <f>'Input data'!E13</f>
        <v>3</v>
      </c>
      <c r="F13" s="29">
        <f>'Input data'!F13</f>
        <v>3</v>
      </c>
      <c r="G13" s="29">
        <f>'Input data'!G13</f>
        <v>3</v>
      </c>
      <c r="H13" s="29">
        <f>'Input data'!H13</f>
        <v>3</v>
      </c>
      <c r="I13" s="29">
        <f>'Input data'!I13</f>
        <v>3</v>
      </c>
      <c r="J13" s="29">
        <f>'Input data'!J13</f>
        <v>0</v>
      </c>
      <c r="K13" s="29">
        <f>'Input data'!K13</f>
        <v>0</v>
      </c>
      <c r="L13" s="29">
        <f>'Input data'!L13</f>
        <v>0</v>
      </c>
      <c r="M13" s="29">
        <f>'Input data'!M13</f>
        <v>0</v>
      </c>
    </row>
    <row r="14" spans="1:13" ht="12" customHeight="1">
      <c r="A14" s="28" t="s">
        <v>32</v>
      </c>
      <c r="B14" s="29">
        <f>'Input data'!B13</f>
        <v>3</v>
      </c>
      <c r="C14" s="29">
        <f>'Input data'!C13</f>
        <v>3</v>
      </c>
      <c r="D14" s="29">
        <f>'Input data'!D13</f>
        <v>3</v>
      </c>
      <c r="E14" s="29">
        <f>'Input data'!E13</f>
        <v>3</v>
      </c>
      <c r="F14" s="29">
        <f>'Input data'!F13</f>
        <v>3</v>
      </c>
      <c r="G14" s="29">
        <f>'Input data'!G13</f>
        <v>3</v>
      </c>
      <c r="H14" s="29">
        <f>'Input data'!H13</f>
        <v>3</v>
      </c>
      <c r="I14" s="29">
        <f>'Input data'!I13</f>
        <v>3</v>
      </c>
      <c r="J14" s="29">
        <f>'Input data'!J13</f>
        <v>0</v>
      </c>
      <c r="K14" s="29">
        <f>'Input data'!K13</f>
        <v>0</v>
      </c>
      <c r="L14" s="29">
        <f>'Input data'!L13</f>
        <v>0</v>
      </c>
      <c r="M14" s="29">
        <f>'Input data'!M13</f>
        <v>0</v>
      </c>
    </row>
    <row r="15" spans="1:13" ht="12" customHeight="1">
      <c r="A15" s="26" t="s">
        <v>3</v>
      </c>
      <c r="B15" s="27">
        <f>'Input data'!$H$14</f>
        <v>2</v>
      </c>
      <c r="C15" s="27">
        <f>'Input data'!$H$14</f>
        <v>2</v>
      </c>
      <c r="D15" s="27">
        <f>'Input data'!$H$14</f>
        <v>2</v>
      </c>
      <c r="E15" s="27">
        <f>'Input data'!$H$14</f>
        <v>2</v>
      </c>
      <c r="F15" s="27">
        <f>'Input data'!$H$14</f>
        <v>2</v>
      </c>
      <c r="G15" s="27">
        <f>'Input data'!$H$14</f>
        <v>2</v>
      </c>
      <c r="H15" s="27">
        <f>'Input data'!$H$14</f>
        <v>2</v>
      </c>
      <c r="I15" s="27">
        <f>'Input data'!$H$14</f>
        <v>2</v>
      </c>
      <c r="J15" s="27">
        <f>'Input data'!$H$14</f>
        <v>2</v>
      </c>
      <c r="K15" s="27">
        <f>'Input data'!$H$14</f>
        <v>2</v>
      </c>
      <c r="L15" s="27">
        <f>'Input data'!$H$14</f>
        <v>2</v>
      </c>
      <c r="M15" s="27">
        <f>'Input data'!$H$14</f>
        <v>2</v>
      </c>
    </row>
    <row r="16" spans="1:13" ht="12" customHeight="1">
      <c r="A16" s="26" t="s">
        <v>21</v>
      </c>
      <c r="B16" s="29">
        <f>'Input data'!$J$15</f>
        <v>360</v>
      </c>
      <c r="C16" s="29">
        <f>'Input data'!$J$15</f>
        <v>360</v>
      </c>
      <c r="D16" s="29">
        <f>'Input data'!$J$15</f>
        <v>360</v>
      </c>
      <c r="E16" s="29">
        <f>'Input data'!$J$15</f>
        <v>360</v>
      </c>
      <c r="F16" s="29">
        <f>'Input data'!$J$15</f>
        <v>360</v>
      </c>
      <c r="G16" s="29">
        <f>'Input data'!$J$15</f>
        <v>360</v>
      </c>
      <c r="H16" s="29">
        <f>'Input data'!$J$15</f>
        <v>360</v>
      </c>
      <c r="I16" s="29">
        <f>'Input data'!$J$15</f>
        <v>360</v>
      </c>
      <c r="J16" s="29">
        <f>'Input data'!$J$15</f>
        <v>360</v>
      </c>
      <c r="K16" s="29">
        <f>'Input data'!$J$15</f>
        <v>360</v>
      </c>
      <c r="L16" s="29">
        <f>'Input data'!$J$15</f>
        <v>360</v>
      </c>
      <c r="M16" s="29">
        <f>'Input data'!$J$15</f>
        <v>360</v>
      </c>
    </row>
    <row r="17" spans="1:13" ht="12" customHeight="1">
      <c r="A17" s="26" t="s">
        <v>20</v>
      </c>
      <c r="B17" s="30">
        <f>10*LOG(1.38*1E-23*300*B22*1000)+B18</f>
        <v>-181.78879676223175</v>
      </c>
      <c r="C17" s="30">
        <f aca="true" t="shared" si="0" ref="C17:M17">10*LOG(1.38*1E-23*300*C22*1000)+C18</f>
        <v>-181.78879676223175</v>
      </c>
      <c r="D17" s="30">
        <f t="shared" si="0"/>
        <v>-181.78879676223175</v>
      </c>
      <c r="E17" s="30">
        <f t="shared" si="0"/>
        <v>-181.78879676223175</v>
      </c>
      <c r="F17" s="30">
        <f t="shared" si="0"/>
        <v>-181.78879676223175</v>
      </c>
      <c r="G17" s="30">
        <f t="shared" si="0"/>
        <v>-181.78879676223175</v>
      </c>
      <c r="H17" s="30">
        <f t="shared" si="0"/>
        <v>-181.78879676223175</v>
      </c>
      <c r="I17" s="30">
        <f t="shared" si="0"/>
        <v>-181.78879676223175</v>
      </c>
      <c r="J17" s="30">
        <f t="shared" si="0"/>
        <v>-181.78879676223175</v>
      </c>
      <c r="K17" s="30">
        <f t="shared" si="0"/>
        <v>-181.78879676223175</v>
      </c>
      <c r="L17" s="30">
        <f t="shared" si="0"/>
        <v>-181.78879676223175</v>
      </c>
      <c r="M17" s="30">
        <f t="shared" si="0"/>
        <v>-181.78879676223175</v>
      </c>
    </row>
    <row r="18" spans="1:13" ht="12" customHeight="1">
      <c r="A18" s="26" t="s">
        <v>16</v>
      </c>
      <c r="B18" s="30">
        <f>'Input data'!$J$16</f>
        <v>10</v>
      </c>
      <c r="C18" s="30">
        <f>'Input data'!$J$16</f>
        <v>10</v>
      </c>
      <c r="D18" s="30">
        <f>'Input data'!$J$16</f>
        <v>10</v>
      </c>
      <c r="E18" s="30">
        <f>'Input data'!$J$16</f>
        <v>10</v>
      </c>
      <c r="F18" s="30">
        <f>'Input data'!$J$16</f>
        <v>10</v>
      </c>
      <c r="G18" s="30">
        <f>'Input data'!$J$16</f>
        <v>10</v>
      </c>
      <c r="H18" s="30">
        <f>'Input data'!$J$16</f>
        <v>10</v>
      </c>
      <c r="I18" s="30">
        <f>'Input data'!$J$16</f>
        <v>10</v>
      </c>
      <c r="J18" s="30">
        <f>'Input data'!$J$16</f>
        <v>10</v>
      </c>
      <c r="K18" s="30">
        <f>'Input data'!$J$16</f>
        <v>10</v>
      </c>
      <c r="L18" s="30">
        <f>'Input data'!$J$16</f>
        <v>10</v>
      </c>
      <c r="M18" s="30">
        <f>'Input data'!$J$16</f>
        <v>10</v>
      </c>
    </row>
    <row r="19" spans="1:13" ht="12" customHeight="1">
      <c r="A19" s="26" t="s">
        <v>108</v>
      </c>
      <c r="B19" s="30">
        <f>'Input data'!B17</f>
        <v>5</v>
      </c>
      <c r="C19" s="30">
        <f>'Input data'!C17</f>
        <v>5</v>
      </c>
      <c r="D19" s="30">
        <f>'Input data'!D17</f>
        <v>5</v>
      </c>
      <c r="E19" s="30">
        <f>'Input data'!E17</f>
        <v>5</v>
      </c>
      <c r="F19" s="30">
        <f>'Input data'!F17</f>
        <v>5</v>
      </c>
      <c r="G19" s="30">
        <f>'Input data'!G17</f>
        <v>5</v>
      </c>
      <c r="H19" s="30">
        <f>'Input data'!H17</f>
        <v>5</v>
      </c>
      <c r="I19" s="30">
        <f>'Input data'!I17</f>
        <v>5</v>
      </c>
      <c r="J19" s="30">
        <f>'Input data'!J17</f>
        <v>5</v>
      </c>
      <c r="K19" s="30">
        <f>'Input data'!K17</f>
        <v>5</v>
      </c>
      <c r="L19" s="30">
        <f>'Input data'!L17</f>
        <v>5</v>
      </c>
      <c r="M19" s="30">
        <f>'Input data'!M17</f>
        <v>5</v>
      </c>
    </row>
    <row r="20" spans="1:13" ht="12" customHeight="1">
      <c r="A20" s="26" t="s">
        <v>35</v>
      </c>
      <c r="B20" s="30">
        <f>'Input data'!$J$18</f>
        <v>3</v>
      </c>
      <c r="C20" s="30">
        <f>'Input data'!$J$18</f>
        <v>3</v>
      </c>
      <c r="D20" s="30">
        <f>'Input data'!$J$18</f>
        <v>3</v>
      </c>
      <c r="E20" s="30">
        <f>'Input data'!$J$18</f>
        <v>3</v>
      </c>
      <c r="F20" s="30">
        <f>'Input data'!$J$18</f>
        <v>3</v>
      </c>
      <c r="G20" s="30">
        <f>'Input data'!$J$18</f>
        <v>3</v>
      </c>
      <c r="H20" s="30">
        <v>14</v>
      </c>
      <c r="I20" s="30">
        <v>14</v>
      </c>
      <c r="J20" s="30">
        <v>14</v>
      </c>
      <c r="K20" s="30">
        <f>'Input data'!$J$18</f>
        <v>3</v>
      </c>
      <c r="L20" s="30">
        <f>'Input data'!$J$18</f>
        <v>3</v>
      </c>
      <c r="M20" s="30">
        <f>'Input data'!$J$18</f>
        <v>3</v>
      </c>
    </row>
    <row r="21" spans="1:13" ht="12" customHeight="1">
      <c r="A21" s="26" t="s">
        <v>29</v>
      </c>
      <c r="B21" s="27">
        <f>'Input data'!B19</f>
        <v>15</v>
      </c>
      <c r="C21" s="27">
        <f>'Input data'!C19</f>
        <v>15</v>
      </c>
      <c r="D21" s="27">
        <f>'Input data'!D19</f>
        <v>15</v>
      </c>
      <c r="E21" s="27">
        <f>'Input data'!E19</f>
        <v>15</v>
      </c>
      <c r="F21" s="27">
        <f>'Input data'!F19</f>
        <v>7.5</v>
      </c>
      <c r="G21" s="27">
        <f>'Input data'!G19</f>
        <v>7.5</v>
      </c>
      <c r="H21" s="27">
        <f>'Input data'!H19</f>
        <v>7.5</v>
      </c>
      <c r="I21" s="27">
        <f>'Input data'!I19</f>
        <v>0.016</v>
      </c>
      <c r="J21" s="27">
        <f>'Input data'!J19</f>
        <v>0.016</v>
      </c>
      <c r="K21" s="27">
        <f>'Input data'!K19</f>
        <v>35</v>
      </c>
      <c r="L21" s="27">
        <f>'Input data'!L19</f>
        <v>50</v>
      </c>
      <c r="M21" s="27">
        <f>'Input data'!M19</f>
        <v>7.5</v>
      </c>
    </row>
    <row r="22" spans="1:13" ht="12" customHeight="1">
      <c r="A22" s="26" t="s">
        <v>24</v>
      </c>
      <c r="B22" s="27">
        <f>'Input data'!$J$20</f>
        <v>0.016</v>
      </c>
      <c r="C22" s="27">
        <f>'Input data'!$J$19</f>
        <v>0.016</v>
      </c>
      <c r="D22" s="27">
        <f>'Input data'!$J$19</f>
        <v>0.016</v>
      </c>
      <c r="E22" s="27">
        <f>'Input data'!$J$19</f>
        <v>0.016</v>
      </c>
      <c r="F22" s="27">
        <f>'Input data'!$J$19</f>
        <v>0.016</v>
      </c>
      <c r="G22" s="27">
        <f>'Input data'!$J$19</f>
        <v>0.016</v>
      </c>
      <c r="H22" s="27">
        <f>'Input data'!$J$19</f>
        <v>0.016</v>
      </c>
      <c r="I22" s="27">
        <f>'Input data'!$J$19</f>
        <v>0.016</v>
      </c>
      <c r="J22" s="27">
        <f>'Input data'!$J$19</f>
        <v>0.016</v>
      </c>
      <c r="K22" s="27">
        <f>'Input data'!$J$19</f>
        <v>0.016</v>
      </c>
      <c r="L22" s="27">
        <f>'Input data'!$J$19</f>
        <v>0.016</v>
      </c>
      <c r="M22" s="27">
        <f>'Input data'!$J$19</f>
        <v>0.016</v>
      </c>
    </row>
    <row r="23" spans="1:13" ht="12" customHeight="1">
      <c r="A23" s="26" t="s">
        <v>4</v>
      </c>
      <c r="B23" s="27">
        <f>'Input data'!$B$21</f>
        <v>1.5</v>
      </c>
      <c r="C23" s="27">
        <f>'Input data'!$B$21</f>
        <v>1.5</v>
      </c>
      <c r="D23" s="27">
        <f>'Input data'!$B$21</f>
        <v>1.5</v>
      </c>
      <c r="E23" s="27">
        <f>'Input data'!$B$21</f>
        <v>1.5</v>
      </c>
      <c r="F23" s="27">
        <f>'Input data'!$B$21</f>
        <v>1.5</v>
      </c>
      <c r="G23" s="27">
        <f>'Input data'!$B$21</f>
        <v>1.5</v>
      </c>
      <c r="H23" s="27">
        <f>'Input data'!$B$21</f>
        <v>1.5</v>
      </c>
      <c r="I23" s="27">
        <f>'Input data'!$B$21</f>
        <v>1.5</v>
      </c>
      <c r="J23" s="27">
        <f>'Input data'!$B$21</f>
        <v>1.5</v>
      </c>
      <c r="K23" s="27">
        <f>'Input data'!$B$21</f>
        <v>1.5</v>
      </c>
      <c r="L23" s="27">
        <f>'Input data'!$B$21</f>
        <v>1.5</v>
      </c>
      <c r="M23" s="27">
        <f>'Input data'!$B$21</f>
        <v>1.5</v>
      </c>
    </row>
    <row r="24" spans="1:13" ht="12" customHeight="1">
      <c r="A24" s="26" t="s">
        <v>5</v>
      </c>
      <c r="B24" s="27">
        <f>'Input data'!B22</f>
        <v>30</v>
      </c>
      <c r="C24" s="27">
        <f>'Input data'!C22</f>
        <v>30</v>
      </c>
      <c r="D24" s="27">
        <f>'Input data'!D22</f>
        <v>30</v>
      </c>
      <c r="E24" s="27">
        <f>'Input data'!E22</f>
        <v>30</v>
      </c>
      <c r="F24" s="27">
        <f>'Input data'!F22</f>
        <v>5</v>
      </c>
      <c r="G24" s="27">
        <f>'Input data'!G22</f>
        <v>5</v>
      </c>
      <c r="H24" s="27">
        <f>'Input data'!H22</f>
        <v>30</v>
      </c>
      <c r="I24" s="27">
        <f>'Input data'!I22</f>
        <v>30</v>
      </c>
      <c r="J24" s="27">
        <f>'Input data'!J22</f>
        <v>30</v>
      </c>
      <c r="K24" s="27">
        <f>'Input data'!K22</f>
        <v>1.5</v>
      </c>
      <c r="L24" s="27">
        <f>'Input data'!L22</f>
        <v>1.5</v>
      </c>
      <c r="M24" s="27">
        <f>'Input data'!M22</f>
        <v>1.5</v>
      </c>
    </row>
    <row r="25" spans="1:13" ht="12" customHeight="1">
      <c r="A25" s="37" t="s">
        <v>18</v>
      </c>
      <c r="B25" s="30">
        <f>4.1*(B23^0.5+B24^0.5)</f>
        <v>27.47807883041732</v>
      </c>
      <c r="C25" s="30">
        <f aca="true" t="shared" si="1" ref="C25:M25">4.1*(C23^0.5+C24^0.5)</f>
        <v>27.47807883041732</v>
      </c>
      <c r="D25" s="30">
        <f t="shared" si="1"/>
        <v>27.47807883041732</v>
      </c>
      <c r="E25" s="30">
        <f t="shared" si="1"/>
        <v>27.47807883041732</v>
      </c>
      <c r="F25" s="30">
        <f t="shared" si="1"/>
        <v>14.189332680454651</v>
      </c>
      <c r="G25" s="30">
        <f t="shared" si="1"/>
        <v>14.189332680454651</v>
      </c>
      <c r="H25" s="30">
        <f t="shared" si="1"/>
        <v>27.47807883041732</v>
      </c>
      <c r="I25" s="30">
        <f t="shared" si="1"/>
        <v>27.47807883041732</v>
      </c>
      <c r="J25" s="30">
        <f t="shared" si="1"/>
        <v>27.47807883041732</v>
      </c>
      <c r="K25" s="30">
        <f t="shared" si="1"/>
        <v>10.042907945411029</v>
      </c>
      <c r="L25" s="30">
        <f t="shared" si="1"/>
        <v>10.042907945411029</v>
      </c>
      <c r="M25" s="30">
        <f t="shared" si="1"/>
        <v>10.042907945411029</v>
      </c>
    </row>
    <row r="26" spans="1:13" ht="12" customHeight="1">
      <c r="A26" s="37" t="s">
        <v>33</v>
      </c>
      <c r="B26" s="30">
        <f>'Input data'!B25</f>
        <v>70</v>
      </c>
      <c r="C26" s="30">
        <f>'Input data'!C25</f>
        <v>92</v>
      </c>
      <c r="D26" s="30">
        <f>'Input data'!D25</f>
        <v>102</v>
      </c>
      <c r="E26" s="30">
        <f>'Input data'!E25</f>
        <v>112</v>
      </c>
      <c r="F26" s="30">
        <f>'Input data'!F25</f>
        <v>64</v>
      </c>
      <c r="G26" s="30">
        <f>'Input data'!G25</f>
        <v>64</v>
      </c>
      <c r="H26" s="30">
        <f>'Input data'!H25</f>
        <v>0</v>
      </c>
      <c r="I26" s="30">
        <f>'Input data'!I25</f>
        <v>0</v>
      </c>
      <c r="J26" s="30">
        <f>'Input data'!J25</f>
        <v>0</v>
      </c>
      <c r="K26" s="30">
        <f>'Input data'!K25</f>
        <v>60</v>
      </c>
      <c r="L26" s="30">
        <f>'Input data'!L25</f>
        <v>64</v>
      </c>
      <c r="M26" s="30">
        <f>'Input data'!M25</f>
        <v>60</v>
      </c>
    </row>
    <row r="27" spans="1:13" ht="12" customHeight="1">
      <c r="A27" s="37" t="s">
        <v>34</v>
      </c>
      <c r="B27" s="30">
        <f>'Input data'!B26</f>
        <v>0</v>
      </c>
      <c r="C27" s="30">
        <f>'Input data'!C26</f>
        <v>0</v>
      </c>
      <c r="D27" s="30">
        <f>'Input data'!D26</f>
        <v>0</v>
      </c>
      <c r="E27" s="30">
        <f>'Input data'!E26</f>
        <v>0</v>
      </c>
      <c r="F27" s="30">
        <f>'Input data'!F26</f>
        <v>0</v>
      </c>
      <c r="G27" s="30">
        <f>'Input data'!G26</f>
        <v>0</v>
      </c>
      <c r="H27" s="30">
        <f>'Input data'!H26</f>
        <v>0</v>
      </c>
      <c r="I27" s="30">
        <f>'Input data'!I26</f>
        <v>0</v>
      </c>
      <c r="J27" s="30">
        <f>'Input data'!J26</f>
        <v>0</v>
      </c>
      <c r="K27" s="30">
        <f>'Input data'!K26</f>
        <v>0</v>
      </c>
      <c r="L27" s="30">
        <f>'Input data'!L26</f>
        <v>0</v>
      </c>
      <c r="M27" s="30">
        <f>'Input data'!M26</f>
        <v>0</v>
      </c>
    </row>
    <row r="28" spans="1:13" ht="12" customHeight="1">
      <c r="A28" s="78" t="s">
        <v>79</v>
      </c>
      <c r="B28" s="30">
        <f>'Input data'!B31</f>
        <v>2.16</v>
      </c>
      <c r="C28" s="30">
        <f>'Input data'!C31</f>
        <v>2.16</v>
      </c>
      <c r="D28" s="30">
        <f>'Input data'!D31</f>
        <v>2.16</v>
      </c>
      <c r="E28" s="30">
        <f>'Input data'!E31</f>
        <v>2.16</v>
      </c>
      <c r="F28" s="30">
        <f>'Input data'!F31</f>
        <v>2.16</v>
      </c>
      <c r="G28" s="30">
        <f>'Input data'!G31</f>
        <v>2.16</v>
      </c>
      <c r="H28" s="30">
        <f>'Input data'!H31</f>
        <v>2.16</v>
      </c>
      <c r="I28" s="30">
        <f>'Input data'!I31</f>
        <v>2.16</v>
      </c>
      <c r="J28" s="30">
        <f>'Input data'!J31</f>
        <v>2.16</v>
      </c>
      <c r="K28" s="30">
        <f>'Input data'!K31</f>
        <v>2.16</v>
      </c>
      <c r="L28" s="30">
        <f>'Input data'!L31</f>
        <v>2.16</v>
      </c>
      <c r="M28" s="30">
        <f>'Input data'!M31</f>
        <v>2.16</v>
      </c>
    </row>
    <row r="29" spans="1:13" ht="12" customHeight="1">
      <c r="A29" s="78" t="s">
        <v>80</v>
      </c>
      <c r="B29" s="30">
        <f>'Input data'!B31</f>
        <v>2.16</v>
      </c>
      <c r="C29" s="30">
        <f>'Input data'!C31</f>
        <v>2.16</v>
      </c>
      <c r="D29" s="30">
        <f>'Input data'!D31</f>
        <v>2.16</v>
      </c>
      <c r="E29" s="30">
        <f>'Input data'!E31</f>
        <v>2.16</v>
      </c>
      <c r="F29" s="30">
        <f>'Input data'!F31</f>
        <v>2.16</v>
      </c>
      <c r="G29" s="30">
        <f>'Input data'!G31</f>
        <v>2.16</v>
      </c>
      <c r="H29" s="30">
        <f>'Input data'!H31</f>
        <v>2.16</v>
      </c>
      <c r="I29" s="30">
        <f>'Input data'!I31</f>
        <v>2.16</v>
      </c>
      <c r="J29" s="30">
        <f>'Input data'!J31</f>
        <v>2.16</v>
      </c>
      <c r="K29" s="30">
        <f>'Input data'!K31</f>
        <v>2.16</v>
      </c>
      <c r="L29" s="30">
        <f>'Input data'!L31</f>
        <v>2.16</v>
      </c>
      <c r="M29" s="30">
        <f>'Input data'!M31</f>
        <v>2.16</v>
      </c>
    </row>
    <row r="30" spans="1:13" ht="12" customHeight="1">
      <c r="A30" s="78" t="s">
        <v>217</v>
      </c>
      <c r="B30" s="30">
        <f>'Input data'!B40</f>
        <v>0</v>
      </c>
      <c r="C30" s="30">
        <f>'Input data'!C40</f>
        <v>0</v>
      </c>
      <c r="D30" s="30">
        <f>'Input data'!D40</f>
        <v>0</v>
      </c>
      <c r="E30" s="30">
        <f>'Input data'!E40</f>
        <v>0</v>
      </c>
      <c r="F30" s="30">
        <f>'Input data'!F40</f>
        <v>0</v>
      </c>
      <c r="G30" s="30">
        <f>'Input data'!G40</f>
        <v>0</v>
      </c>
      <c r="H30" s="30">
        <f>'Input data'!H40</f>
        <v>0</v>
      </c>
      <c r="I30" s="30">
        <f>'Input data'!I40</f>
        <v>0</v>
      </c>
      <c r="J30" s="30">
        <f>'Input data'!J40</f>
        <v>0</v>
      </c>
      <c r="K30" s="30">
        <f>'Input data'!K40</f>
        <v>0</v>
      </c>
      <c r="L30" s="30">
        <f>'Input data'!L40</f>
        <v>0</v>
      </c>
      <c r="M30" s="30">
        <f>'Input data'!M40</f>
        <v>0</v>
      </c>
    </row>
    <row r="31" spans="1:13" ht="12" customHeight="1">
      <c r="A31" s="7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" customHeight="1">
      <c r="A32" s="68" t="s">
        <v>37</v>
      </c>
      <c r="B32" s="9"/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" customHeight="1">
      <c r="A33" s="49" t="s">
        <v>70</v>
      </c>
      <c r="B33" s="19">
        <f>B6+B10+30-B28</f>
        <v>55.84</v>
      </c>
      <c r="C33" s="19">
        <f aca="true" t="shared" si="2" ref="C33:M33">C6+C10+30-C28</f>
        <v>55.84</v>
      </c>
      <c r="D33" s="19">
        <f t="shared" si="2"/>
        <v>55.84</v>
      </c>
      <c r="E33" s="19">
        <f t="shared" si="2"/>
        <v>55.84</v>
      </c>
      <c r="F33" s="19">
        <f t="shared" si="2"/>
        <v>26.84</v>
      </c>
      <c r="G33" s="19">
        <f t="shared" si="2"/>
        <v>26.84</v>
      </c>
      <c r="H33" s="19">
        <f t="shared" si="2"/>
        <v>43.84</v>
      </c>
      <c r="I33" s="19">
        <f t="shared" si="2"/>
        <v>32.34</v>
      </c>
      <c r="J33" s="19">
        <f t="shared" si="2"/>
        <v>9.84</v>
      </c>
      <c r="K33" s="19">
        <f t="shared" si="2"/>
        <v>9.84</v>
      </c>
      <c r="L33" s="19">
        <f t="shared" si="2"/>
        <v>26.84</v>
      </c>
      <c r="M33" s="19">
        <f t="shared" si="2"/>
        <v>9.84</v>
      </c>
    </row>
    <row r="34" spans="1:13" ht="12" customHeight="1">
      <c r="A34" s="49" t="s">
        <v>75</v>
      </c>
      <c r="B34" s="9">
        <f>B33</f>
        <v>55.84</v>
      </c>
      <c r="C34" s="9">
        <f aca="true" t="shared" si="3" ref="C34:M34">C33</f>
        <v>55.84</v>
      </c>
      <c r="D34" s="9">
        <f t="shared" si="3"/>
        <v>55.84</v>
      </c>
      <c r="E34" s="9">
        <f t="shared" si="3"/>
        <v>55.84</v>
      </c>
      <c r="F34" s="9">
        <f t="shared" si="3"/>
        <v>26.84</v>
      </c>
      <c r="G34" s="9">
        <f t="shared" si="3"/>
        <v>26.84</v>
      </c>
      <c r="H34" s="9">
        <f t="shared" si="3"/>
        <v>43.84</v>
      </c>
      <c r="I34" s="9">
        <f t="shared" si="3"/>
        <v>32.34</v>
      </c>
      <c r="J34" s="9">
        <f t="shared" si="3"/>
        <v>9.84</v>
      </c>
      <c r="K34" s="9">
        <f t="shared" si="3"/>
        <v>9.84</v>
      </c>
      <c r="L34" s="9">
        <f t="shared" si="3"/>
        <v>26.84</v>
      </c>
      <c r="M34" s="9">
        <f t="shared" si="3"/>
        <v>9.84</v>
      </c>
    </row>
    <row r="35" spans="1:13" ht="12" customHeight="1">
      <c r="A35" s="4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" customHeight="1">
      <c r="A36" s="68" t="s">
        <v>27</v>
      </c>
      <c r="B36" s="9"/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" customHeight="1">
      <c r="A37" s="49" t="s">
        <v>6</v>
      </c>
      <c r="B37" s="19">
        <f>B6-B8+B10-B11-B13+B15-B17-B19-B20-B26-B28-B29-B30+10*LOG10(MIN(B21,B22)/B21)</f>
        <v>86.7490839982342</v>
      </c>
      <c r="C37" s="19">
        <f aca="true" t="shared" si="4" ref="C37:M37">C6-C8+C10-C11-C13+C15-C17-C19-C20-C26-C28-C29-C30+10*LOG10(MIN(C21,C22)/C21)</f>
        <v>64.7490839982342</v>
      </c>
      <c r="D37" s="19">
        <f t="shared" si="4"/>
        <v>54.7490839982342</v>
      </c>
      <c r="E37" s="19">
        <f t="shared" si="4"/>
        <v>44.7490839982342</v>
      </c>
      <c r="F37" s="19">
        <f t="shared" si="4"/>
        <v>66.75938395487401</v>
      </c>
      <c r="G37" s="19">
        <f t="shared" si="4"/>
        <v>66.75938395487401</v>
      </c>
      <c r="H37" s="19">
        <f t="shared" si="4"/>
        <v>136.759383954874</v>
      </c>
      <c r="I37" s="19">
        <f t="shared" si="4"/>
        <v>151.96879676223176</v>
      </c>
      <c r="J37" s="19">
        <f t="shared" si="4"/>
        <v>132.46879676223176</v>
      </c>
      <c r="K37" s="19">
        <f t="shared" si="4"/>
        <v>50.069316145288255</v>
      </c>
      <c r="L37" s="19">
        <f t="shared" si="4"/>
        <v>61.52029654543082</v>
      </c>
      <c r="M37" s="19">
        <f t="shared" si="4"/>
        <v>56.75938395487401</v>
      </c>
    </row>
    <row r="38" spans="1:13" ht="12" customHeight="1">
      <c r="A38" s="49" t="s">
        <v>25</v>
      </c>
      <c r="B38" s="19">
        <f>B6-B8+B10-B11-B13+B15-B17-B19-B20-B26-B28-B29-B30+10*LOG10(MIN(B21,B22)/B21)</f>
        <v>86.7490839982342</v>
      </c>
      <c r="C38" s="19">
        <f aca="true" t="shared" si="5" ref="C38:M38">C6-C8+C10-C11-C13+C15-C17-C19-C20-C26-C28-C29-C30+10*LOG10(MIN(C21,C22)/C21)</f>
        <v>64.7490839982342</v>
      </c>
      <c r="D38" s="19">
        <f t="shared" si="5"/>
        <v>54.7490839982342</v>
      </c>
      <c r="E38" s="19">
        <f t="shared" si="5"/>
        <v>44.7490839982342</v>
      </c>
      <c r="F38" s="19">
        <f t="shared" si="5"/>
        <v>66.75938395487401</v>
      </c>
      <c r="G38" s="19">
        <f t="shared" si="5"/>
        <v>66.75938395487401</v>
      </c>
      <c r="H38" s="19">
        <f t="shared" si="5"/>
        <v>136.759383954874</v>
      </c>
      <c r="I38" s="19">
        <f t="shared" si="5"/>
        <v>151.96879676223176</v>
      </c>
      <c r="J38" s="19">
        <f t="shared" si="5"/>
        <v>132.46879676223176</v>
      </c>
      <c r="K38" s="19">
        <f t="shared" si="5"/>
        <v>50.069316145288255</v>
      </c>
      <c r="L38" s="19">
        <f t="shared" si="5"/>
        <v>61.52029654543082</v>
      </c>
      <c r="M38" s="19">
        <f t="shared" si="5"/>
        <v>56.75938395487401</v>
      </c>
    </row>
    <row r="39" spans="1:13" ht="12" customHeight="1">
      <c r="A39" s="49" t="s">
        <v>22</v>
      </c>
      <c r="B39" s="5">
        <f aca="true" t="shared" si="6" ref="B39:M39">10^((B38-32.44-20*LOG10(B$9))/20)</f>
        <v>3.0730349197832645</v>
      </c>
      <c r="C39" s="5">
        <f t="shared" si="6"/>
        <v>0.24409984030775142</v>
      </c>
      <c r="D39" s="5">
        <f t="shared" si="6"/>
        <v>0.0771911471855871</v>
      </c>
      <c r="E39" s="5">
        <f t="shared" si="6"/>
        <v>0.02440998403077514</v>
      </c>
      <c r="F39" s="5">
        <f t="shared" si="6"/>
        <v>0.30766811669875105</v>
      </c>
      <c r="G39" s="5">
        <f t="shared" si="6"/>
        <v>0.30766811669875105</v>
      </c>
      <c r="H39" s="5">
        <f t="shared" si="6"/>
        <v>972.9320121825392</v>
      </c>
      <c r="I39" s="5">
        <f t="shared" si="6"/>
        <v>5604.709836560933</v>
      </c>
      <c r="J39" s="5">
        <f t="shared" si="6"/>
        <v>593.6809772914969</v>
      </c>
      <c r="K39" s="5">
        <f t="shared" si="6"/>
        <v>0.04503800062953735</v>
      </c>
      <c r="L39" s="5">
        <f t="shared" si="6"/>
        <v>0.16831705455663715</v>
      </c>
      <c r="M39" s="5">
        <f t="shared" si="6"/>
        <v>0.09729320121825384</v>
      </c>
    </row>
    <row r="40" spans="1:13" ht="12" customHeight="1">
      <c r="A40" s="49" t="s">
        <v>26</v>
      </c>
      <c r="B40" s="19">
        <f>B6+B10-B11-B13+B15-B17-B19-B20-B26-B28-B29-B30+10*LOG10(MIN(B21,B22)/B21)</f>
        <v>96.7490839982342</v>
      </c>
      <c r="C40" s="19">
        <f aca="true" t="shared" si="7" ref="C40:M40">C6+C10-C11-C13+C15-C17-C19-C20-C26-C28-C29-C30+10*LOG10(MIN(C21,C22)/C21)</f>
        <v>74.7490839982342</v>
      </c>
      <c r="D40" s="19">
        <f t="shared" si="7"/>
        <v>64.7490839982342</v>
      </c>
      <c r="E40" s="19">
        <f t="shared" si="7"/>
        <v>54.7490839982342</v>
      </c>
      <c r="F40" s="19">
        <f t="shared" si="7"/>
        <v>76.75938395487401</v>
      </c>
      <c r="G40" s="19">
        <f t="shared" si="7"/>
        <v>76.75938395487401</v>
      </c>
      <c r="H40" s="19">
        <f t="shared" si="7"/>
        <v>146.759383954874</v>
      </c>
      <c r="I40" s="19">
        <f t="shared" si="7"/>
        <v>161.96879676223176</v>
      </c>
      <c r="J40" s="19">
        <f t="shared" si="7"/>
        <v>142.46879676223176</v>
      </c>
      <c r="K40" s="19">
        <f t="shared" si="7"/>
        <v>60.069316145288255</v>
      </c>
      <c r="L40" s="19">
        <f t="shared" si="7"/>
        <v>71.52029654543082</v>
      </c>
      <c r="M40" s="19">
        <f t="shared" si="7"/>
        <v>66.75938395487401</v>
      </c>
    </row>
    <row r="41" spans="1:13" ht="12" customHeight="1">
      <c r="A41" s="49" t="s">
        <v>23</v>
      </c>
      <c r="B41" s="5">
        <f aca="true" t="shared" si="8" ref="B41:M41">10^((B40-32.44-20*LOG10(B$9))/20)</f>
        <v>9.717789675747946</v>
      </c>
      <c r="C41" s="5">
        <f t="shared" si="8"/>
        <v>0.7719114718558713</v>
      </c>
      <c r="D41" s="5">
        <f t="shared" si="8"/>
        <v>0.24409984030775142</v>
      </c>
      <c r="E41" s="5">
        <f t="shared" si="8"/>
        <v>0.0771911471855871</v>
      </c>
      <c r="F41" s="5">
        <f t="shared" si="8"/>
        <v>0.9729320121825386</v>
      </c>
      <c r="G41" s="5">
        <f t="shared" si="8"/>
        <v>0.9729320121825386</v>
      </c>
      <c r="H41" s="5">
        <f t="shared" si="8"/>
        <v>3076.681166987512</v>
      </c>
      <c r="I41" s="5">
        <f t="shared" si="8"/>
        <v>17723.648707882614</v>
      </c>
      <c r="J41" s="5">
        <f t="shared" si="8"/>
        <v>1877.3840917558312</v>
      </c>
      <c r="K41" s="5">
        <f t="shared" si="8"/>
        <v>0.14242266324943537</v>
      </c>
      <c r="L41" s="5">
        <f t="shared" si="8"/>
        <v>0.5322652614497965</v>
      </c>
      <c r="M41" s="5">
        <f t="shared" si="8"/>
        <v>0.30766811669875105</v>
      </c>
    </row>
    <row r="42" spans="1:13" ht="12" customHeight="1">
      <c r="A42" s="4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" customHeight="1">
      <c r="A43" s="68" t="s">
        <v>28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" customHeight="1">
      <c r="A44" s="107" t="s">
        <v>7</v>
      </c>
      <c r="B44" s="108">
        <f>MIN(0.5,10*(EXP(LN(10)*(B37-51.2)/35)/1000))</f>
        <v>0.10367835889953403</v>
      </c>
      <c r="C44" s="108">
        <f aca="true" t="shared" si="9" ref="C44:M44">MIN(0.5,10*(EXP(LN(10)*(C37-51.2)/35)/1000))</f>
        <v>0.024384658941359157</v>
      </c>
      <c r="D44" s="108">
        <f t="shared" si="9"/>
        <v>0.012629972354845868</v>
      </c>
      <c r="E44" s="108">
        <f t="shared" si="9"/>
        <v>0.006541662201131436</v>
      </c>
      <c r="F44" s="108">
        <f t="shared" si="9"/>
        <v>0.02783260315040217</v>
      </c>
      <c r="G44" s="108">
        <f t="shared" si="9"/>
        <v>0.02783260315040217</v>
      </c>
      <c r="H44" s="108">
        <f t="shared" si="9"/>
        <v>0.5</v>
      </c>
      <c r="I44" s="108">
        <f t="shared" si="9"/>
        <v>0.5</v>
      </c>
      <c r="J44" s="108">
        <f t="shared" si="9"/>
        <v>0.5</v>
      </c>
      <c r="K44" s="108">
        <f t="shared" si="9"/>
        <v>0.009283136726712207</v>
      </c>
      <c r="L44" s="108">
        <f t="shared" si="9"/>
        <v>0.01971812500701144</v>
      </c>
      <c r="M44" s="108">
        <f t="shared" si="9"/>
        <v>0.014415826327459887</v>
      </c>
    </row>
    <row r="45" spans="1:13" ht="12" customHeight="1">
      <c r="A45" s="49" t="s">
        <v>104</v>
      </c>
      <c r="B45" s="5">
        <f>EXP(LN(10)*(B38-(69.6+26.2*LOG10(B$9)-13.82*LOG10(MAX(30,B$24)))+B$50+B$51)/(44.9-6.55*LOG10(MAX(30,B$24))))</f>
        <v>1.2584291050405485</v>
      </c>
      <c r="C45" s="5">
        <f aca="true" t="shared" si="10" ref="C45:M45">EXP(LN(10)*(C38-(69.6+26.2*LOG10(C$9)-13.82*LOG10(MAX(30,C$24)))+C$50+C$51)/(44.9-6.55*LOG10(MAX(30,C$24))))</f>
        <v>0.2987237648189426</v>
      </c>
      <c r="D45" s="5">
        <f t="shared" si="10"/>
        <v>0.15537435134717553</v>
      </c>
      <c r="E45" s="5">
        <f t="shared" si="10"/>
        <v>0.08081442422630015</v>
      </c>
      <c r="F45" s="5">
        <f t="shared" si="10"/>
        <v>0.10302436156497932</v>
      </c>
      <c r="G45" s="5">
        <f t="shared" si="10"/>
        <v>0.10302436156497932</v>
      </c>
      <c r="H45" s="5">
        <f>10^((H40-H53-32.4-20*LOG10(H9))/20)</f>
        <v>27.547519117506212</v>
      </c>
      <c r="I45" s="5">
        <f>10^((I37-I53-32.4-20*LOG10(I9))/20)</f>
        <v>28.219748147879887</v>
      </c>
      <c r="J45" s="5">
        <f>10^((J37-J53-32.4-20*LOG10(J9))/20)</f>
        <v>10.606036893572803</v>
      </c>
      <c r="K45" s="5">
        <f t="shared" si="10"/>
        <v>0.023183278323256944</v>
      </c>
      <c r="L45" s="5">
        <f t="shared" si="10"/>
        <v>0.049006901165494623</v>
      </c>
      <c r="M45" s="5">
        <f t="shared" si="10"/>
        <v>0.03590041609404633</v>
      </c>
    </row>
    <row r="46" spans="1:13" ht="12" customHeight="1">
      <c r="A46" s="49" t="s">
        <v>9</v>
      </c>
      <c r="B46" s="5">
        <f>EXP(LN(10)*(B40-(69.6+26.2*LOG10(B$9)-13.82*LOG10(MAX(30,B$24)))+B$50+B$51)/(44.9-6.55*LOG10(MAX(30,B$24))))</f>
        <v>2.4194641957054195</v>
      </c>
      <c r="C46" s="5">
        <f aca="true" t="shared" si="11" ref="C46:M46">EXP(LN(10)*(C40-(69.6+26.2*LOG10(C$9)-13.82*LOG10(MAX(30,C$24)))+C$50+C$51)/(44.9-6.55*LOG10(MAX(30,C$24))))</f>
        <v>0.574328303828025</v>
      </c>
      <c r="D46" s="5">
        <f t="shared" si="11"/>
        <v>0.2987237648189426</v>
      </c>
      <c r="E46" s="5">
        <f t="shared" si="11"/>
        <v>0.15537435134717553</v>
      </c>
      <c r="F46" s="5">
        <f t="shared" si="11"/>
        <v>0.1980753250965578</v>
      </c>
      <c r="G46" s="5">
        <f t="shared" si="11"/>
        <v>0.1980753250965578</v>
      </c>
      <c r="H46" s="5">
        <f>10^((H40-H53-32.4-20*LOG10(H9))/20)</f>
        <v>27.547519117506212</v>
      </c>
      <c r="I46" s="5">
        <f>10^((I38-I53-32.4-20*LOG10(I9))/20)</f>
        <v>28.219748147879887</v>
      </c>
      <c r="J46" s="5">
        <f>10^((J38-J53-32.4-20*LOG10(J9))/20)</f>
        <v>10.606036893572803</v>
      </c>
      <c r="K46" s="5">
        <f t="shared" si="11"/>
        <v>0.04457232562209883</v>
      </c>
      <c r="L46" s="5">
        <f t="shared" si="11"/>
        <v>0.09422099523720721</v>
      </c>
      <c r="M46" s="5">
        <f t="shared" si="11"/>
        <v>0.06902237957033974</v>
      </c>
    </row>
    <row r="47" spans="1:13" ht="12" customHeight="1">
      <c r="A47" s="49" t="s">
        <v>10</v>
      </c>
      <c r="B47" s="5">
        <f aca="true" t="shared" si="12" ref="B47:H47">MIN(B25,IF(B39*1000&gt;4*3.14159*B23*B24*B9/300,EXP(LN(10)*(B38-B27+20*LOG10(B23*B24*0.001*0.001))/40),B39))</f>
        <v>0.9893121820050991</v>
      </c>
      <c r="C47" s="5">
        <f t="shared" si="12"/>
        <v>0.24409984030775142</v>
      </c>
      <c r="D47" s="5">
        <f t="shared" si="12"/>
        <v>0.0771911471855871</v>
      </c>
      <c r="E47" s="5">
        <f t="shared" si="12"/>
        <v>0.02440998403077514</v>
      </c>
      <c r="F47" s="5">
        <f t="shared" si="12"/>
        <v>0.12779540262168132</v>
      </c>
      <c r="G47" s="5">
        <f t="shared" si="12"/>
        <v>0.12779540262168132</v>
      </c>
      <c r="H47" s="5">
        <f t="shared" si="12"/>
        <v>17.603168890641513</v>
      </c>
      <c r="I47" s="5">
        <f>10^((I38-I53-32.4-20*LOG10(I9))/20)</f>
        <v>28.219748147879887</v>
      </c>
      <c r="J47" s="5">
        <f>MIN(J25,IF(J39*1000&gt;4*3.14159*J23*J24*J9/300,EXP(LN(10)*(J38-J27+20*LOG10(J23*J24*0.001*0.001))/40),J39))</f>
        <v>13.750743339313853</v>
      </c>
      <c r="K47" s="5">
        <f>MIN(K25,IF(K39*1000&gt;4*3.14159*K23*K24*K9/300,EXP(LN(10)*(K38-K27+20*LOG10(K23*K24*0.001*0.001))/40),K39))</f>
        <v>0.026780838017124508</v>
      </c>
      <c r="L47" s="5">
        <f>MIN(L25,IF(L39*1000&gt;4*3.14159*L23*L24*L9/300,EXP(LN(10)*(L38-L27+20*LOG10(L23*L24*0.001*0.001))/40),L39))</f>
        <v>0.05177244467576072</v>
      </c>
      <c r="M47" s="5">
        <f>MIN(M25,IF(M39*1000&gt;4*3.14159*M23*M24*M9/300,EXP(LN(10)*(M38-M27+20*LOG10(M23*M24*0.001*0.001))/40),M39))</f>
        <v>0.03936188225888395</v>
      </c>
    </row>
    <row r="48" spans="1:13" ht="12" customHeight="1">
      <c r="A48" s="49" t="s">
        <v>11</v>
      </c>
      <c r="B48" s="5">
        <f>MIN(B25,IF(B41*1000&gt;4*3.14159*B23*B24*B9/300,EXP(LN(10)*(B40-B27+20*LOG10(B23*B24*0.001*0.001))/40),B41))</f>
        <v>1.7592734833603474</v>
      </c>
      <c r="C48" s="5">
        <f aca="true" t="shared" si="13" ref="C48:M48">MIN(C25,IF(C41*1000&gt;4*3.14159*C23*C24*C9/300,EXP(LN(10)*(C40-C27+20*LOG10(C23*C24*0.001*0.001))/40),C41))</f>
        <v>0.4958306356928961</v>
      </c>
      <c r="D48" s="5">
        <f t="shared" si="13"/>
        <v>0.24409984030775142</v>
      </c>
      <c r="E48" s="5">
        <f t="shared" si="13"/>
        <v>0.0771911471855871</v>
      </c>
      <c r="F48" s="5">
        <f t="shared" si="13"/>
        <v>0.22725593317977008</v>
      </c>
      <c r="G48" s="5">
        <f t="shared" si="13"/>
        <v>0.22725593317977008</v>
      </c>
      <c r="H48" s="5">
        <f>10^((H40-H54-32.4-20*LOG10(H9))/20)</f>
        <v>24.5517522567347</v>
      </c>
      <c r="I48" s="5">
        <f>10^((I40-I54-32.4-20*LOG10(I9))/20)</f>
        <v>63.176146703733465</v>
      </c>
      <c r="J48" s="5">
        <f>10^((J40-J54-32.4-20*LOG10(J9))/20)</f>
        <v>18.8604970299537</v>
      </c>
      <c r="K48" s="5">
        <f t="shared" si="13"/>
        <v>0.047623812829440136</v>
      </c>
      <c r="L48" s="5">
        <f t="shared" si="13"/>
        <v>0.09206587237428457</v>
      </c>
      <c r="M48" s="5">
        <f t="shared" si="13"/>
        <v>0.06999642476134971</v>
      </c>
    </row>
    <row r="49" spans="1:13" ht="12" customHeight="1">
      <c r="A49" s="69" t="s">
        <v>12</v>
      </c>
      <c r="B49" s="21">
        <f aca="true" t="shared" si="14" ref="B49:L49">EXP(LN(10)*(B38+20*LOG10(B23*B24))/40)</f>
        <v>989.3121820051003</v>
      </c>
      <c r="C49" s="21">
        <f t="shared" si="14"/>
        <v>278.8260567455167</v>
      </c>
      <c r="D49" s="21">
        <f t="shared" si="14"/>
        <v>156.79541424787317</v>
      </c>
      <c r="E49" s="21">
        <f t="shared" si="14"/>
        <v>88.17254103191878</v>
      </c>
      <c r="F49" s="21">
        <f>EXP(LN(10)*(F38+20*LOG10(F23*F24))/40)</f>
        <v>127.7954026216814</v>
      </c>
      <c r="G49" s="21">
        <f t="shared" si="14"/>
        <v>127.7954026216814</v>
      </c>
      <c r="H49" s="21">
        <f>EXP(LN(10)*(H38+20*LOG10(H23*H24))/40)</f>
        <v>17603.168890641526</v>
      </c>
      <c r="I49" s="5">
        <f>10^((I40-I54-32.4-20*LOG10(I9))/20)</f>
        <v>63.176146703733465</v>
      </c>
      <c r="J49" s="21">
        <f>EXP(LN(10)*(J38+20*LOG10(J23*J24))/40)</f>
        <v>13750.743339313862</v>
      </c>
      <c r="K49" s="21">
        <f t="shared" si="14"/>
        <v>26.780838017124527</v>
      </c>
      <c r="L49" s="21">
        <f t="shared" si="14"/>
        <v>51.77244467576073</v>
      </c>
      <c r="M49" s="21">
        <f>EXP(LN(10)*(M38+20*LOG10(M23*M24))/40)</f>
        <v>39.36188225888397</v>
      </c>
    </row>
    <row r="50" spans="1:13" ht="12" customHeight="1">
      <c r="A50" s="70" t="s">
        <v>13</v>
      </c>
      <c r="B50" s="31">
        <f aca="true" t="shared" si="15" ref="B50:L50">(1.1*LOG10(B9)-0.7)*MIN(10,B23)-(1.56*LOG10(B9)-0.8)+MAX(0,20*LOG10(B23/10))</f>
        <v>-0.0494901965847685</v>
      </c>
      <c r="C50" s="31">
        <f t="shared" si="15"/>
        <v>-0.0494901965847685</v>
      </c>
      <c r="D50" s="31">
        <f t="shared" si="15"/>
        <v>-0.0494901965847685</v>
      </c>
      <c r="E50" s="31">
        <f t="shared" si="15"/>
        <v>-0.0494901965847685</v>
      </c>
      <c r="F50" s="31">
        <f>(1.1*LOG10(F9)-0.7)*MIN(10,F23)-(1.56*LOG10(F9)-0.8)+MAX(0,20*LOG10(F23/10))</f>
        <v>-0.0494901965847685</v>
      </c>
      <c r="G50" s="31">
        <f t="shared" si="15"/>
        <v>-0.0494901965847685</v>
      </c>
      <c r="H50" s="31">
        <f>(1.1*LOG10(H9)-0.7)*MIN(10,H23)-(1.56*LOG10(H9)-0.8)+MAX(0,20*LOG10(H23/10))</f>
        <v>-0.0494901965847685</v>
      </c>
      <c r="I50" s="31">
        <f t="shared" si="15"/>
        <v>-0.0494901965847685</v>
      </c>
      <c r="J50" s="31">
        <f>(1.1*LOG10(J9)-0.7)*MIN(10,J23)-(1.56*LOG10(J9)-0.8)+MAX(0,20*LOG10(J23/10))</f>
        <v>-0.0494901965847685</v>
      </c>
      <c r="K50" s="31">
        <f t="shared" si="15"/>
        <v>-0.0494901965847685</v>
      </c>
      <c r="L50" s="31">
        <f t="shared" si="15"/>
        <v>-0.0494901965847685</v>
      </c>
      <c r="M50" s="31">
        <f>(1.1*LOG10(M9)-0.7)*MIN(10,M23)-(1.56*LOG10(M9)-0.8)+MAX(0,20*LOG10(M23/10))</f>
        <v>-0.0494901965847685</v>
      </c>
    </row>
    <row r="51" spans="1:13" ht="12" customHeight="1">
      <c r="A51" s="71" t="s">
        <v>19</v>
      </c>
      <c r="B51" s="31">
        <f aca="true" t="shared" si="16" ref="B51:L51">(1.1*LOG10(B9)-0.7)*MIN(10,B24)-(1.56*LOG10(B9)-0.8)+MAX(0,20*LOG10(B24/10))</f>
        <v>24.37367558594633</v>
      </c>
      <c r="C51" s="31">
        <f t="shared" si="16"/>
        <v>24.37367558594633</v>
      </c>
      <c r="D51" s="31">
        <f t="shared" si="16"/>
        <v>24.37367558594633</v>
      </c>
      <c r="E51" s="31">
        <f t="shared" si="16"/>
        <v>24.37367558594633</v>
      </c>
      <c r="F51" s="31">
        <f>(1.1*LOG10(F9)-0.7)*MIN(10,F24)-(1.56*LOG10(F9)-0.8)+MAX(0,20*LOG10(F24/10))</f>
        <v>6.077873616177876</v>
      </c>
      <c r="G51" s="31">
        <f t="shared" si="16"/>
        <v>6.077873616177876</v>
      </c>
      <c r="H51" s="31">
        <f>(1.1*LOG10(H9)-0.7)*MIN(10,H24)-(1.56*LOG10(H9)-0.8)+MAX(0,20*LOG10(H24/10))</f>
        <v>24.37367558594633</v>
      </c>
      <c r="I51" s="31">
        <f t="shared" si="16"/>
        <v>24.37367558594633</v>
      </c>
      <c r="J51" s="31">
        <f>(1.1*LOG10(J9)-0.7)*MIN(10,J24)-(1.56*LOG10(J9)-0.8)+MAX(0,20*LOG10(J24/10))</f>
        <v>24.37367558594633</v>
      </c>
      <c r="K51" s="31">
        <f t="shared" si="16"/>
        <v>-0.0494901965847685</v>
      </c>
      <c r="L51" s="31">
        <f t="shared" si="16"/>
        <v>-0.0494901965847685</v>
      </c>
      <c r="M51" s="31">
        <f>(1.1*LOG10(M9)-0.7)*MIN(10,M24)-(1.56*LOG10(M9)-0.8)+MAX(0,20*LOG10(M24/10))</f>
        <v>-0.0494901965847685</v>
      </c>
    </row>
    <row r="52" spans="1:13" ht="12" customHeight="1">
      <c r="A52" s="4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93" customFormat="1" ht="12" customHeight="1">
      <c r="A53" s="71" t="s">
        <v>165</v>
      </c>
      <c r="B53" s="30"/>
      <c r="C53" s="30"/>
      <c r="D53" s="30"/>
      <c r="E53" s="30"/>
      <c r="F53" s="30"/>
      <c r="G53" s="30"/>
      <c r="H53" s="30">
        <v>41</v>
      </c>
      <c r="I53" s="30">
        <v>46</v>
      </c>
      <c r="J53" s="30">
        <v>35</v>
      </c>
      <c r="K53" s="30"/>
      <c r="L53" s="30"/>
      <c r="M53" s="30"/>
    </row>
    <row r="54" spans="1:13" ht="12" customHeight="1">
      <c r="A54" s="71" t="s">
        <v>166</v>
      </c>
      <c r="B54" s="155"/>
      <c r="C54" s="155"/>
      <c r="D54" s="155"/>
      <c r="E54" s="155"/>
      <c r="F54" s="155"/>
      <c r="G54" s="155"/>
      <c r="H54" s="30">
        <v>42</v>
      </c>
      <c r="I54" s="155">
        <v>49</v>
      </c>
      <c r="J54" s="155">
        <v>40</v>
      </c>
      <c r="K54" s="155"/>
      <c r="L54" s="155"/>
      <c r="M54" s="155"/>
    </row>
    <row r="55" ht="12" customHeight="1"/>
    <row r="56" ht="12" customHeight="1">
      <c r="A56" s="46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spans="14:23" ht="12" customHeight="1">
      <c r="N111" s="53"/>
      <c r="O111" s="53"/>
      <c r="P111" s="53"/>
      <c r="Q111" s="53"/>
      <c r="R111" s="53"/>
      <c r="S111" s="53"/>
      <c r="T111" s="53"/>
      <c r="U111" s="53"/>
      <c r="V111" s="53"/>
      <c r="W111" s="53"/>
    </row>
  </sheetData>
  <printOptions gridLines="1" headings="1" horizontalCentered="1"/>
  <pageMargins left="0.2362204724409449" right="0.2362204724409449" top="0.5118110236220472" bottom="0.5118110236220472" header="0.5118110236220472" footer="0.5118110236220472"/>
  <pageSetup horizontalDpi="600" verticalDpi="600" orientation="landscape" paperSize="9" scale="80" r:id="rId1"/>
  <headerFooter alignWithMargins="0">
    <oddFooter>&amp;CAnnex B, Page &amp;P&amp;R22 March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7"/>
  <sheetViews>
    <sheetView zoomScale="75" zoomScaleNormal="75" workbookViewId="0" topLeftCell="A1">
      <selection activeCell="A30" sqref="A30"/>
    </sheetView>
  </sheetViews>
  <sheetFormatPr defaultColWidth="9.140625" defaultRowHeight="12.75"/>
  <cols>
    <col min="1" max="1" width="49.57421875" style="17" customWidth="1"/>
    <col min="2" max="3" width="8.7109375" style="18" customWidth="1"/>
    <col min="4" max="5" width="8.7109375" style="43" customWidth="1"/>
    <col min="6" max="19" width="8.7109375" style="18" customWidth="1"/>
    <col min="20" max="21" width="8.7109375" style="10" customWidth="1"/>
    <col min="22" max="16384" width="10.28125" style="10" customWidth="1"/>
  </cols>
  <sheetData>
    <row r="1" spans="1:17" s="41" customFormat="1" ht="18">
      <c r="A1" s="34" t="s">
        <v>192</v>
      </c>
      <c r="B1" s="9"/>
      <c r="C1" s="35"/>
      <c r="D1" s="144"/>
      <c r="E1" s="144"/>
      <c r="F1" s="36"/>
      <c r="G1" s="9"/>
      <c r="H1" s="9"/>
      <c r="I1" s="9"/>
      <c r="J1" s="9"/>
      <c r="K1" s="9"/>
      <c r="L1" s="18"/>
      <c r="M1" s="18"/>
      <c r="N1" s="40"/>
      <c r="O1" s="40"/>
      <c r="P1" s="40"/>
      <c r="Q1" s="40"/>
    </row>
    <row r="2" spans="1:17" s="41" customFormat="1" ht="18">
      <c r="A2" s="34"/>
      <c r="B2" s="42"/>
      <c r="C2" s="131" t="s">
        <v>101</v>
      </c>
      <c r="D2" s="144"/>
      <c r="E2" s="43"/>
      <c r="F2" s="67" t="s">
        <v>97</v>
      </c>
      <c r="G2" s="23"/>
      <c r="H2" s="103" t="s">
        <v>95</v>
      </c>
      <c r="I2" s="67"/>
      <c r="J2" s="9"/>
      <c r="K2" s="104" t="s">
        <v>96</v>
      </c>
      <c r="L2" s="36"/>
      <c r="M2" s="80" t="s">
        <v>113</v>
      </c>
      <c r="N2" s="40"/>
      <c r="O2" s="40"/>
      <c r="P2" s="40"/>
      <c r="Q2" s="40"/>
    </row>
    <row r="3" spans="1:19" ht="15.75">
      <c r="A3" s="33" t="s">
        <v>0</v>
      </c>
      <c r="B3" s="82" t="s">
        <v>91</v>
      </c>
      <c r="C3" s="132" t="s">
        <v>92</v>
      </c>
      <c r="D3" s="111" t="s">
        <v>93</v>
      </c>
      <c r="E3" s="111" t="s">
        <v>94</v>
      </c>
      <c r="F3" s="25"/>
      <c r="G3" s="25"/>
      <c r="H3" s="38" t="s">
        <v>144</v>
      </c>
      <c r="I3" s="25" t="s">
        <v>145</v>
      </c>
      <c r="J3" s="25" t="s">
        <v>145</v>
      </c>
      <c r="K3" s="25" t="s">
        <v>98</v>
      </c>
      <c r="L3" s="38" t="s">
        <v>99</v>
      </c>
      <c r="M3" s="110" t="s">
        <v>112</v>
      </c>
      <c r="N3" s="2"/>
      <c r="O3" s="2"/>
      <c r="P3" s="2"/>
      <c r="Q3" s="2"/>
      <c r="R3" s="10"/>
      <c r="S3" s="10"/>
    </row>
    <row r="4" spans="1:19" ht="13.5">
      <c r="A4" s="20"/>
      <c r="B4" s="120" t="s">
        <v>137</v>
      </c>
      <c r="C4" s="133" t="s">
        <v>138</v>
      </c>
      <c r="D4" s="145" t="s">
        <v>139</v>
      </c>
      <c r="E4" s="145" t="s">
        <v>140</v>
      </c>
      <c r="F4" s="9" t="s">
        <v>103</v>
      </c>
      <c r="G4" s="9" t="s">
        <v>103</v>
      </c>
      <c r="H4" s="9" t="s">
        <v>102</v>
      </c>
      <c r="I4" s="9" t="s">
        <v>114</v>
      </c>
      <c r="J4" s="9" t="s">
        <v>115</v>
      </c>
      <c r="K4" s="9" t="s">
        <v>116</v>
      </c>
      <c r="L4" s="9" t="s">
        <v>105</v>
      </c>
      <c r="M4" s="9" t="s">
        <v>103</v>
      </c>
      <c r="N4" s="2"/>
      <c r="O4" s="2"/>
      <c r="P4" s="2"/>
      <c r="Q4" s="2"/>
      <c r="R4" s="10"/>
      <c r="S4" s="10"/>
    </row>
    <row r="5" spans="1:19" ht="12" customHeight="1">
      <c r="A5" s="20" t="s">
        <v>15</v>
      </c>
      <c r="B5" s="60"/>
      <c r="C5" s="134"/>
      <c r="D5" s="146"/>
      <c r="E5" s="146"/>
      <c r="F5" s="60"/>
      <c r="G5" s="60"/>
      <c r="H5" s="60"/>
      <c r="I5" s="60"/>
      <c r="J5" s="60"/>
      <c r="K5" s="60"/>
      <c r="L5" s="60"/>
      <c r="M5" s="60"/>
      <c r="N5" s="2"/>
      <c r="O5" s="2"/>
      <c r="P5" s="2"/>
      <c r="Q5" s="2"/>
      <c r="R5" s="10"/>
      <c r="S5" s="10"/>
    </row>
    <row r="6" spans="1:19" ht="12" customHeight="1">
      <c r="A6" s="26" t="s">
        <v>106</v>
      </c>
      <c r="B6" s="27">
        <f>'Input data'!B6</f>
        <v>26</v>
      </c>
      <c r="C6" s="135">
        <f>'Input data'!C6</f>
        <v>26</v>
      </c>
      <c r="D6" s="147">
        <f>'Input data'!D6</f>
        <v>26</v>
      </c>
      <c r="E6" s="147">
        <f>'Input data'!E6</f>
        <v>26</v>
      </c>
      <c r="F6" s="27">
        <f>'Input data'!F6</f>
        <v>-3</v>
      </c>
      <c r="G6" s="27">
        <f>'Input data'!G6</f>
        <v>-3</v>
      </c>
      <c r="H6" s="27">
        <f>'Input data'!H6</f>
        <v>14</v>
      </c>
      <c r="I6" s="27">
        <f>'Input data'!I6</f>
        <v>2.5</v>
      </c>
      <c r="J6" s="27">
        <f>'Input data'!J6</f>
        <v>-20</v>
      </c>
      <c r="K6" s="27">
        <f>'Input data'!K6</f>
        <v>-20</v>
      </c>
      <c r="L6" s="27">
        <f>'Input data'!L6</f>
        <v>-3</v>
      </c>
      <c r="M6" s="27">
        <f>'Input data'!M6</f>
        <v>-20</v>
      </c>
      <c r="N6" s="2"/>
      <c r="O6" s="2"/>
      <c r="P6" s="2"/>
      <c r="Q6" s="2"/>
      <c r="R6" s="10"/>
      <c r="S6" s="10"/>
    </row>
    <row r="7" spans="1:19" ht="12" customHeight="1">
      <c r="A7" s="26" t="s">
        <v>14</v>
      </c>
      <c r="B7" s="109">
        <f>'Input data'!B7</f>
        <v>0.95</v>
      </c>
      <c r="C7" s="136">
        <f>'Input data'!C7</f>
        <v>0.95</v>
      </c>
      <c r="D7" s="148">
        <f>'Input data'!D7</f>
        <v>0.95</v>
      </c>
      <c r="E7" s="148">
        <f>'Input data'!E7</f>
        <v>0.95</v>
      </c>
      <c r="F7" s="109">
        <f>'Input data'!F7</f>
        <v>0.01</v>
      </c>
      <c r="G7" s="109">
        <f>'Input data'!G7</f>
        <v>0.01</v>
      </c>
      <c r="H7" s="109">
        <f>'Input data'!H7</f>
        <v>0.0003</v>
      </c>
      <c r="I7" s="109">
        <f>'Input data'!I7</f>
        <v>0.0003</v>
      </c>
      <c r="J7" s="109">
        <f>'Input data'!J7</f>
        <v>0.0003</v>
      </c>
      <c r="K7" s="109">
        <f>'Input data'!K7</f>
        <v>1</v>
      </c>
      <c r="L7" s="109">
        <f>'Input data'!L7</f>
        <v>1</v>
      </c>
      <c r="M7" s="109">
        <f>'Input data'!M7</f>
        <v>0.01</v>
      </c>
      <c r="N7" s="2"/>
      <c r="O7" s="2"/>
      <c r="P7" s="2"/>
      <c r="Q7" s="2"/>
      <c r="R7" s="10"/>
      <c r="S7" s="10"/>
    </row>
    <row r="8" spans="1:19" ht="12" customHeight="1">
      <c r="A8" s="26" t="s">
        <v>1</v>
      </c>
      <c r="B8" s="27">
        <f>'Input data'!B8</f>
        <v>10</v>
      </c>
      <c r="C8" s="135">
        <f>'Input data'!C8</f>
        <v>10</v>
      </c>
      <c r="D8" s="147">
        <f>'Input data'!D8</f>
        <v>10</v>
      </c>
      <c r="E8" s="147">
        <f>'Input data'!E8</f>
        <v>10</v>
      </c>
      <c r="F8" s="27">
        <f>'Input data'!F8</f>
        <v>10</v>
      </c>
      <c r="G8" s="27">
        <f>'Input data'!G8</f>
        <v>10</v>
      </c>
      <c r="H8" s="27">
        <f>'Input data'!H8</f>
        <v>10</v>
      </c>
      <c r="I8" s="27">
        <f>'Input data'!I8</f>
        <v>10</v>
      </c>
      <c r="J8" s="27">
        <f>'Input data'!J8</f>
        <v>10</v>
      </c>
      <c r="K8" s="27">
        <f>'Input data'!K8</f>
        <v>10</v>
      </c>
      <c r="L8" s="27">
        <f>'Input data'!L8</f>
        <v>10</v>
      </c>
      <c r="M8" s="27">
        <f>'Input data'!M8</f>
        <v>10</v>
      </c>
      <c r="N8" s="2"/>
      <c r="O8" s="2"/>
      <c r="P8" s="2"/>
      <c r="Q8" s="2"/>
      <c r="R8" s="10"/>
      <c r="S8" s="10"/>
    </row>
    <row r="9" spans="1:19" ht="12" customHeight="1">
      <c r="A9" s="26" t="s">
        <v>2</v>
      </c>
      <c r="B9" s="27">
        <f>'Input data'!B9</f>
        <v>169</v>
      </c>
      <c r="C9" s="135">
        <f>'Input data'!C9</f>
        <v>169</v>
      </c>
      <c r="D9" s="147">
        <f>'Input data'!D9</f>
        <v>169</v>
      </c>
      <c r="E9" s="147">
        <f>'Input data'!E9</f>
        <v>169</v>
      </c>
      <c r="F9" s="27">
        <f>'Input data'!F9</f>
        <v>169</v>
      </c>
      <c r="G9" s="27">
        <f>'Input data'!G9</f>
        <v>169</v>
      </c>
      <c r="H9" s="27">
        <f>'Input data'!H9</f>
        <v>169</v>
      </c>
      <c r="I9" s="27">
        <f>'Input data'!I9</f>
        <v>169</v>
      </c>
      <c r="J9" s="27">
        <f>'Input data'!J9</f>
        <v>169</v>
      </c>
      <c r="K9" s="27">
        <f>'Input data'!K9</f>
        <v>169</v>
      </c>
      <c r="L9" s="27">
        <f>'Input data'!L9</f>
        <v>169</v>
      </c>
      <c r="M9" s="27">
        <f>'Input data'!M9</f>
        <v>169</v>
      </c>
      <c r="N9" s="2"/>
      <c r="O9" s="2"/>
      <c r="P9" s="2"/>
      <c r="Q9" s="2"/>
      <c r="R9" s="10"/>
      <c r="S9" s="10"/>
    </row>
    <row r="10" spans="1:19" ht="12" customHeight="1">
      <c r="A10" s="26" t="s">
        <v>74</v>
      </c>
      <c r="B10" s="27">
        <f>'Input data'!B10</f>
        <v>2</v>
      </c>
      <c r="C10" s="135">
        <f>'Input data'!C10</f>
        <v>2</v>
      </c>
      <c r="D10" s="147">
        <f>'Input data'!D10</f>
        <v>2</v>
      </c>
      <c r="E10" s="147">
        <f>'Input data'!E10</f>
        <v>2</v>
      </c>
      <c r="F10" s="27">
        <f>'Input data'!F10</f>
        <v>2</v>
      </c>
      <c r="G10" s="27">
        <f>'Input data'!G10</f>
        <v>2</v>
      </c>
      <c r="H10" s="27">
        <f>'Input data'!H10</f>
        <v>2</v>
      </c>
      <c r="I10" s="27">
        <f>'Input data'!I10</f>
        <v>2</v>
      </c>
      <c r="J10" s="27">
        <f>'Input data'!J10</f>
        <v>2</v>
      </c>
      <c r="K10" s="27">
        <f>'Input data'!K10</f>
        <v>2</v>
      </c>
      <c r="L10" s="27">
        <f>'Input data'!L10</f>
        <v>2</v>
      </c>
      <c r="M10" s="27">
        <f>'Input data'!M10</f>
        <v>2</v>
      </c>
      <c r="N10" s="2"/>
      <c r="O10" s="2"/>
      <c r="P10" s="2"/>
      <c r="Q10" s="2"/>
      <c r="R10" s="10"/>
      <c r="S10" s="10"/>
    </row>
    <row r="11" spans="1:17" s="11" customFormat="1" ht="12" customHeight="1">
      <c r="A11" s="26" t="s">
        <v>17</v>
      </c>
      <c r="B11" s="27">
        <v>0</v>
      </c>
      <c r="C11" s="135">
        <v>0</v>
      </c>
      <c r="D11" s="147">
        <v>0</v>
      </c>
      <c r="E11" s="14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3"/>
      <c r="O11" s="3"/>
      <c r="P11" s="3"/>
      <c r="Q11" s="3"/>
    </row>
    <row r="12" spans="1:17" s="11" customFormat="1" ht="12" customHeight="1">
      <c r="A12" s="28" t="s">
        <v>31</v>
      </c>
      <c r="B12" s="29">
        <f>'Input data'!B12</f>
        <v>360</v>
      </c>
      <c r="C12" s="137">
        <f>'Input data'!C12</f>
        <v>360</v>
      </c>
      <c r="D12" s="149">
        <f>'Input data'!D12</f>
        <v>360</v>
      </c>
      <c r="E12" s="149">
        <f>'Input data'!E12</f>
        <v>360</v>
      </c>
      <c r="F12" s="29">
        <f>'Input data'!F12</f>
        <v>360</v>
      </c>
      <c r="G12" s="29">
        <f>'Input data'!G12</f>
        <v>360</v>
      </c>
      <c r="H12" s="29">
        <f>'Input data'!H12</f>
        <v>360</v>
      </c>
      <c r="I12" s="29">
        <f>'Input data'!I12</f>
        <v>360</v>
      </c>
      <c r="J12" s="29">
        <f>'Input data'!J12</f>
        <v>360</v>
      </c>
      <c r="K12" s="29">
        <f>'Input data'!K12</f>
        <v>360</v>
      </c>
      <c r="L12" s="29">
        <f>'Input data'!L12</f>
        <v>360</v>
      </c>
      <c r="M12" s="29">
        <f>'Input data'!M12</f>
        <v>360</v>
      </c>
      <c r="N12" s="3"/>
      <c r="O12" s="3"/>
      <c r="P12" s="3"/>
      <c r="Q12" s="3"/>
    </row>
    <row r="13" spans="1:17" s="11" customFormat="1" ht="12" customHeight="1">
      <c r="A13" s="77" t="s">
        <v>213</v>
      </c>
      <c r="B13" s="29">
        <f>'Input data'!B13</f>
        <v>3</v>
      </c>
      <c r="C13" s="137">
        <f>'Input data'!C13</f>
        <v>3</v>
      </c>
      <c r="D13" s="149">
        <f>'Input data'!D13</f>
        <v>3</v>
      </c>
      <c r="E13" s="149">
        <f>'Input data'!E13</f>
        <v>3</v>
      </c>
      <c r="F13" s="29">
        <f>'Input data'!F13</f>
        <v>3</v>
      </c>
      <c r="G13" s="29">
        <f>'Input data'!G13</f>
        <v>3</v>
      </c>
      <c r="H13" s="29">
        <f>'Input data'!H13</f>
        <v>3</v>
      </c>
      <c r="I13" s="29">
        <f>'Input data'!I13</f>
        <v>3</v>
      </c>
      <c r="J13" s="29">
        <f>'Input data'!J13</f>
        <v>0</v>
      </c>
      <c r="K13" s="29">
        <f>'Input data'!K13</f>
        <v>0</v>
      </c>
      <c r="L13" s="29">
        <f>'Input data'!L13</f>
        <v>0</v>
      </c>
      <c r="M13" s="29">
        <f>'Input data'!M13</f>
        <v>0</v>
      </c>
      <c r="N13" s="3"/>
      <c r="O13" s="3"/>
      <c r="P13" s="3"/>
      <c r="Q13" s="3"/>
    </row>
    <row r="14" spans="1:19" ht="12" customHeight="1">
      <c r="A14" s="28" t="s">
        <v>32</v>
      </c>
      <c r="B14" s="29">
        <f>'Input data'!B13</f>
        <v>3</v>
      </c>
      <c r="C14" s="137">
        <f>'Input data'!C13</f>
        <v>3</v>
      </c>
      <c r="D14" s="149">
        <f>'Input data'!D13</f>
        <v>3</v>
      </c>
      <c r="E14" s="149">
        <f>'Input data'!E13</f>
        <v>3</v>
      </c>
      <c r="F14" s="29">
        <f>'Input data'!F13</f>
        <v>3</v>
      </c>
      <c r="G14" s="29">
        <f>'Input data'!G13</f>
        <v>3</v>
      </c>
      <c r="H14" s="29">
        <f>'Input data'!H13</f>
        <v>3</v>
      </c>
      <c r="I14" s="29">
        <f>'Input data'!I13</f>
        <v>3</v>
      </c>
      <c r="J14" s="29">
        <f>'Input data'!J13</f>
        <v>0</v>
      </c>
      <c r="K14" s="29">
        <f>'Input data'!K13</f>
        <v>0</v>
      </c>
      <c r="L14" s="29">
        <f>'Input data'!L13</f>
        <v>0</v>
      </c>
      <c r="M14" s="29">
        <f>'Input data'!M13</f>
        <v>0</v>
      </c>
      <c r="N14" s="2"/>
      <c r="O14" s="2"/>
      <c r="P14" s="2"/>
      <c r="Q14" s="2"/>
      <c r="R14" s="10"/>
      <c r="S14" s="10"/>
    </row>
    <row r="15" spans="1:19" ht="12" customHeight="1">
      <c r="A15" s="26" t="s">
        <v>3</v>
      </c>
      <c r="B15" s="27">
        <f>'Input data'!$I$14</f>
        <v>2</v>
      </c>
      <c r="C15" s="135">
        <f>'Input data'!$I$14</f>
        <v>2</v>
      </c>
      <c r="D15" s="147">
        <f>'Input data'!$I$14</f>
        <v>2</v>
      </c>
      <c r="E15" s="147">
        <f>'Input data'!$I$14</f>
        <v>2</v>
      </c>
      <c r="F15" s="27">
        <f>'Input data'!$I$14</f>
        <v>2</v>
      </c>
      <c r="G15" s="27">
        <f>'Input data'!$I$14</f>
        <v>2</v>
      </c>
      <c r="H15" s="27">
        <f>'Input data'!$I$14</f>
        <v>2</v>
      </c>
      <c r="I15" s="27">
        <f>'Input data'!$I$14</f>
        <v>2</v>
      </c>
      <c r="J15" s="27">
        <f>'Input data'!$I$14</f>
        <v>2</v>
      </c>
      <c r="K15" s="27">
        <f>'Input data'!$I$14</f>
        <v>2</v>
      </c>
      <c r="L15" s="27">
        <f>'Input data'!$I$14</f>
        <v>2</v>
      </c>
      <c r="M15" s="27">
        <f>'Input data'!$I$14</f>
        <v>2</v>
      </c>
      <c r="N15" s="2"/>
      <c r="O15" s="2"/>
      <c r="P15" s="2"/>
      <c r="Q15" s="2"/>
      <c r="R15" s="10"/>
      <c r="S15" s="10"/>
    </row>
    <row r="16" spans="1:19" ht="12" customHeight="1">
      <c r="A16" s="26" t="s">
        <v>21</v>
      </c>
      <c r="B16" s="29">
        <f>'Input data'!$I$15</f>
        <v>360</v>
      </c>
      <c r="C16" s="137">
        <f>'Input data'!$I$15</f>
        <v>360</v>
      </c>
      <c r="D16" s="149">
        <f>'Input data'!$I$15</f>
        <v>360</v>
      </c>
      <c r="E16" s="149">
        <f>'Input data'!$I$15</f>
        <v>360</v>
      </c>
      <c r="F16" s="29">
        <f>'Input data'!$I$15</f>
        <v>360</v>
      </c>
      <c r="G16" s="29">
        <f>'Input data'!$I$15</f>
        <v>360</v>
      </c>
      <c r="H16" s="29">
        <f>'Input data'!$I$15</f>
        <v>360</v>
      </c>
      <c r="I16" s="29">
        <f>'Input data'!$I$15</f>
        <v>360</v>
      </c>
      <c r="J16" s="29">
        <f>'Input data'!$I$15</f>
        <v>360</v>
      </c>
      <c r="K16" s="29">
        <f>'Input data'!$I$15</f>
        <v>360</v>
      </c>
      <c r="L16" s="29">
        <f>'Input data'!$I$15</f>
        <v>360</v>
      </c>
      <c r="M16" s="29">
        <f>'Input data'!$I$15</f>
        <v>360</v>
      </c>
      <c r="N16" s="2"/>
      <c r="O16" s="2"/>
      <c r="P16" s="2"/>
      <c r="Q16" s="2"/>
      <c r="R16" s="10"/>
      <c r="S16" s="10"/>
    </row>
    <row r="17" spans="1:19" ht="12" customHeight="1">
      <c r="A17" s="26" t="s">
        <v>20</v>
      </c>
      <c r="B17" s="30">
        <f>10*LOG(1.38*1E-23*300*B22*1000)+B18</f>
        <v>-155.079383954874</v>
      </c>
      <c r="C17" s="138">
        <f aca="true" t="shared" si="0" ref="C17:M17">10*LOG(1.38*1E-23*300*C22*1000)+C18</f>
        <v>-155.079383954874</v>
      </c>
      <c r="D17" s="150">
        <f t="shared" si="0"/>
        <v>-155.079383954874</v>
      </c>
      <c r="E17" s="150">
        <f t="shared" si="0"/>
        <v>-155.079383954874</v>
      </c>
      <c r="F17" s="30">
        <f t="shared" si="0"/>
        <v>-155.079383954874</v>
      </c>
      <c r="G17" s="30">
        <f t="shared" si="0"/>
        <v>-155.079383954874</v>
      </c>
      <c r="H17" s="30">
        <f t="shared" si="0"/>
        <v>-155.079383954874</v>
      </c>
      <c r="I17" s="30">
        <f t="shared" si="0"/>
        <v>-155.079383954874</v>
      </c>
      <c r="J17" s="30">
        <f t="shared" si="0"/>
        <v>-155.079383954874</v>
      </c>
      <c r="K17" s="30">
        <f t="shared" si="0"/>
        <v>-155.079383954874</v>
      </c>
      <c r="L17" s="30">
        <f t="shared" si="0"/>
        <v>-155.079383954874</v>
      </c>
      <c r="M17" s="30">
        <f t="shared" si="0"/>
        <v>-155.079383954874</v>
      </c>
      <c r="N17" s="2"/>
      <c r="O17" s="2"/>
      <c r="P17" s="2"/>
      <c r="Q17" s="2"/>
      <c r="R17" s="10"/>
      <c r="S17" s="10"/>
    </row>
    <row r="18" spans="1:19" ht="12" customHeight="1">
      <c r="A18" s="26" t="s">
        <v>16</v>
      </c>
      <c r="B18" s="30">
        <f>'Input data'!$I$16</f>
        <v>10</v>
      </c>
      <c r="C18" s="138">
        <f>'Input data'!$I$16</f>
        <v>10</v>
      </c>
      <c r="D18" s="150">
        <f>'Input data'!$I$16</f>
        <v>10</v>
      </c>
      <c r="E18" s="150">
        <f>'Input data'!$I$16</f>
        <v>10</v>
      </c>
      <c r="F18" s="30">
        <f>'Input data'!$I$16</f>
        <v>10</v>
      </c>
      <c r="G18" s="30">
        <f>'Input data'!$I$16</f>
        <v>10</v>
      </c>
      <c r="H18" s="30">
        <f>'Input data'!$I$16</f>
        <v>10</v>
      </c>
      <c r="I18" s="30">
        <f>'Input data'!$I$16</f>
        <v>10</v>
      </c>
      <c r="J18" s="30">
        <f>'Input data'!$I$16</f>
        <v>10</v>
      </c>
      <c r="K18" s="30">
        <f>'Input data'!$I$16</f>
        <v>10</v>
      </c>
      <c r="L18" s="30">
        <f>'Input data'!$I$16</f>
        <v>10</v>
      </c>
      <c r="M18" s="30">
        <f>'Input data'!$I$16</f>
        <v>10</v>
      </c>
      <c r="N18" s="2"/>
      <c r="O18" s="2"/>
      <c r="P18" s="2"/>
      <c r="Q18" s="2"/>
      <c r="R18" s="10"/>
      <c r="S18" s="10"/>
    </row>
    <row r="19" spans="1:19" ht="12" customHeight="1">
      <c r="A19" s="26" t="s">
        <v>108</v>
      </c>
      <c r="B19" s="30">
        <f>'Input data'!B17</f>
        <v>5</v>
      </c>
      <c r="C19" s="138">
        <f>'Input data'!C17</f>
        <v>5</v>
      </c>
      <c r="D19" s="150">
        <f>'Input data'!D17</f>
        <v>5</v>
      </c>
      <c r="E19" s="150">
        <f>'Input data'!E17</f>
        <v>5</v>
      </c>
      <c r="F19" s="30">
        <f>'Input data'!F17</f>
        <v>5</v>
      </c>
      <c r="G19" s="30">
        <f>'Input data'!G17</f>
        <v>5</v>
      </c>
      <c r="H19" s="30">
        <f>'Input data'!H17</f>
        <v>5</v>
      </c>
      <c r="I19" s="30">
        <f>'Input data'!I17</f>
        <v>5</v>
      </c>
      <c r="J19" s="30">
        <f>'Input data'!J17</f>
        <v>5</v>
      </c>
      <c r="K19" s="30">
        <f>'Input data'!K17</f>
        <v>5</v>
      </c>
      <c r="L19" s="30">
        <f>'Input data'!L17</f>
        <v>5</v>
      </c>
      <c r="M19" s="30">
        <f>'Input data'!M17</f>
        <v>5</v>
      </c>
      <c r="N19" s="2"/>
      <c r="O19" s="2"/>
      <c r="P19" s="2"/>
      <c r="Q19" s="2"/>
      <c r="R19" s="10"/>
      <c r="S19" s="10"/>
    </row>
    <row r="20" spans="1:19" ht="12" customHeight="1">
      <c r="A20" s="26" t="s">
        <v>35</v>
      </c>
      <c r="B20" s="30">
        <f>'Input data'!$I$18</f>
        <v>3</v>
      </c>
      <c r="C20" s="138">
        <f>'Input data'!$I$18</f>
        <v>3</v>
      </c>
      <c r="D20" s="150">
        <f>'Input data'!$I$18</f>
        <v>3</v>
      </c>
      <c r="E20" s="150">
        <f>'Input data'!$I$18</f>
        <v>3</v>
      </c>
      <c r="F20" s="30">
        <f>'Input data'!$I$18</f>
        <v>3</v>
      </c>
      <c r="G20" s="30">
        <f>'Input data'!$I$18</f>
        <v>3</v>
      </c>
      <c r="H20" s="30">
        <v>14</v>
      </c>
      <c r="I20" s="30">
        <v>14</v>
      </c>
      <c r="J20" s="30">
        <v>14</v>
      </c>
      <c r="K20" s="30">
        <f>'Input data'!$I$18</f>
        <v>3</v>
      </c>
      <c r="L20" s="30">
        <f>'Input data'!$I$18</f>
        <v>3</v>
      </c>
      <c r="M20" s="30">
        <f>'Input data'!$I$18</f>
        <v>3</v>
      </c>
      <c r="N20" s="2"/>
      <c r="O20" s="2"/>
      <c r="P20" s="2"/>
      <c r="Q20" s="2"/>
      <c r="R20" s="10"/>
      <c r="S20" s="10"/>
    </row>
    <row r="21" spans="1:19" ht="12" customHeight="1">
      <c r="A21" s="26" t="s">
        <v>29</v>
      </c>
      <c r="B21" s="27">
        <f>'Input data'!B19</f>
        <v>15</v>
      </c>
      <c r="C21" s="135">
        <f>'Input data'!C19</f>
        <v>15</v>
      </c>
      <c r="D21" s="147">
        <f>'Input data'!D19</f>
        <v>15</v>
      </c>
      <c r="E21" s="147">
        <f>'Input data'!E19</f>
        <v>15</v>
      </c>
      <c r="F21" s="27">
        <f>'Input data'!F19</f>
        <v>7.5</v>
      </c>
      <c r="G21" s="27">
        <f>'Input data'!G19</f>
        <v>7.5</v>
      </c>
      <c r="H21" s="27">
        <f>'Input data'!H20</f>
        <v>0.016</v>
      </c>
      <c r="I21" s="27">
        <f>'Input data'!I19</f>
        <v>0.016</v>
      </c>
      <c r="J21" s="27">
        <f>'Input data'!J19</f>
        <v>0.016</v>
      </c>
      <c r="K21" s="27">
        <f>'Input data'!K19</f>
        <v>35</v>
      </c>
      <c r="L21" s="27">
        <f>'Input data'!L19</f>
        <v>50</v>
      </c>
      <c r="M21" s="27">
        <f>'Input data'!M19</f>
        <v>7.5</v>
      </c>
      <c r="N21" s="2"/>
      <c r="O21" s="2"/>
      <c r="P21" s="2"/>
      <c r="Q21" s="2"/>
      <c r="R21" s="10"/>
      <c r="S21" s="10"/>
    </row>
    <row r="22" spans="1:19" ht="12" customHeight="1">
      <c r="A22" s="26" t="s">
        <v>24</v>
      </c>
      <c r="B22" s="27">
        <f>'Input data'!$H$19</f>
        <v>7.5</v>
      </c>
      <c r="C22" s="27">
        <f>'Input data'!$H$19</f>
        <v>7.5</v>
      </c>
      <c r="D22" s="27">
        <f>'Input data'!$H$19</f>
        <v>7.5</v>
      </c>
      <c r="E22" s="27">
        <f>'Input data'!$H$19</f>
        <v>7.5</v>
      </c>
      <c r="F22" s="27">
        <f>'Input data'!$H$19</f>
        <v>7.5</v>
      </c>
      <c r="G22" s="27">
        <f>'Input data'!$H$19</f>
        <v>7.5</v>
      </c>
      <c r="H22" s="27">
        <f>'Input data'!$H$19</f>
        <v>7.5</v>
      </c>
      <c r="I22" s="27">
        <f>'Input data'!$H$19</f>
        <v>7.5</v>
      </c>
      <c r="J22" s="27">
        <f>'Input data'!$H$19</f>
        <v>7.5</v>
      </c>
      <c r="K22" s="27">
        <f>'Input data'!$H$19</f>
        <v>7.5</v>
      </c>
      <c r="L22" s="27">
        <f>'Input data'!$H$19</f>
        <v>7.5</v>
      </c>
      <c r="M22" s="27">
        <f>'Input data'!$H$19</f>
        <v>7.5</v>
      </c>
      <c r="N22" s="2"/>
      <c r="O22" s="2"/>
      <c r="P22" s="2"/>
      <c r="Q22" s="2"/>
      <c r="R22" s="10"/>
      <c r="S22" s="10"/>
    </row>
    <row r="23" spans="1:19" ht="12" customHeight="1">
      <c r="A23" s="26" t="s">
        <v>4</v>
      </c>
      <c r="B23" s="27">
        <f>'Input data'!$I$21</f>
        <v>1.5</v>
      </c>
      <c r="C23" s="135">
        <f>'Input data'!$I$21</f>
        <v>1.5</v>
      </c>
      <c r="D23" s="147">
        <f>'Input data'!$I$21</f>
        <v>1.5</v>
      </c>
      <c r="E23" s="147">
        <f>'Input data'!$I$21</f>
        <v>1.5</v>
      </c>
      <c r="F23" s="27">
        <f>'Input data'!$I$21</f>
        <v>1.5</v>
      </c>
      <c r="G23" s="27">
        <f>'Input data'!$I$21</f>
        <v>1.5</v>
      </c>
      <c r="H23" s="27">
        <f>'Input data'!$I$21</f>
        <v>1.5</v>
      </c>
      <c r="I23" s="27">
        <f>'Input data'!$I$21</f>
        <v>1.5</v>
      </c>
      <c r="J23" s="27">
        <f>'Input data'!$I$21</f>
        <v>1.5</v>
      </c>
      <c r="K23" s="27">
        <f>'Input data'!$I$21</f>
        <v>1.5</v>
      </c>
      <c r="L23" s="27">
        <f>'Input data'!$I$21</f>
        <v>1.5</v>
      </c>
      <c r="M23" s="27">
        <f>'Input data'!$I$21</f>
        <v>1.5</v>
      </c>
      <c r="N23" s="2"/>
      <c r="O23" s="2"/>
      <c r="P23" s="2"/>
      <c r="Q23" s="2"/>
      <c r="R23" s="10"/>
      <c r="S23" s="10"/>
    </row>
    <row r="24" spans="1:19" ht="12" customHeight="1">
      <c r="A24" s="26" t="s">
        <v>5</v>
      </c>
      <c r="B24" s="27">
        <f>'Input data'!B22</f>
        <v>30</v>
      </c>
      <c r="C24" s="135">
        <f>'Input data'!C22</f>
        <v>30</v>
      </c>
      <c r="D24" s="147">
        <f>'Input data'!D22</f>
        <v>30</v>
      </c>
      <c r="E24" s="147">
        <f>'Input data'!E22</f>
        <v>30</v>
      </c>
      <c r="F24" s="27">
        <f>'Input data'!F22</f>
        <v>5</v>
      </c>
      <c r="G24" s="27">
        <f>'Input data'!G22</f>
        <v>5</v>
      </c>
      <c r="H24" s="27">
        <f>'Input data'!H22</f>
        <v>30</v>
      </c>
      <c r="I24" s="27">
        <f>'Input data'!I22</f>
        <v>30</v>
      </c>
      <c r="J24" s="27">
        <f>'Input data'!J22</f>
        <v>30</v>
      </c>
      <c r="K24" s="27">
        <f>'Input data'!K22</f>
        <v>1.5</v>
      </c>
      <c r="L24" s="27">
        <f>'Input data'!L22</f>
        <v>1.5</v>
      </c>
      <c r="M24" s="27">
        <f>'Input data'!M22</f>
        <v>1.5</v>
      </c>
      <c r="N24" s="2"/>
      <c r="O24" s="2"/>
      <c r="P24" s="2"/>
      <c r="Q24" s="2"/>
      <c r="R24" s="10"/>
      <c r="S24" s="10"/>
    </row>
    <row r="25" spans="1:19" ht="12" customHeight="1">
      <c r="A25" s="37" t="s">
        <v>18</v>
      </c>
      <c r="B25" s="30">
        <f>4.1*(B23^0.5+B24^0.5)</f>
        <v>27.47807883041732</v>
      </c>
      <c r="C25" s="138">
        <f aca="true" t="shared" si="1" ref="C25:M25">4.1*(C23^0.5+C24^0.5)</f>
        <v>27.47807883041732</v>
      </c>
      <c r="D25" s="150">
        <f t="shared" si="1"/>
        <v>27.47807883041732</v>
      </c>
      <c r="E25" s="150">
        <f t="shared" si="1"/>
        <v>27.47807883041732</v>
      </c>
      <c r="F25" s="30">
        <f t="shared" si="1"/>
        <v>14.189332680454651</v>
      </c>
      <c r="G25" s="30">
        <f t="shared" si="1"/>
        <v>14.189332680454651</v>
      </c>
      <c r="H25" s="30">
        <f t="shared" si="1"/>
        <v>27.47807883041732</v>
      </c>
      <c r="I25" s="30">
        <f t="shared" si="1"/>
        <v>27.47807883041732</v>
      </c>
      <c r="J25" s="30">
        <f t="shared" si="1"/>
        <v>27.47807883041732</v>
      </c>
      <c r="K25" s="30">
        <f t="shared" si="1"/>
        <v>10.042907945411029</v>
      </c>
      <c r="L25" s="30">
        <f t="shared" si="1"/>
        <v>10.042907945411029</v>
      </c>
      <c r="M25" s="30">
        <f t="shared" si="1"/>
        <v>10.042907945411029</v>
      </c>
      <c r="N25" s="2"/>
      <c r="O25" s="2"/>
      <c r="P25" s="2"/>
      <c r="Q25" s="2"/>
      <c r="R25" s="10"/>
      <c r="S25" s="10"/>
    </row>
    <row r="26" spans="1:19" ht="12" customHeight="1">
      <c r="A26" s="37" t="s">
        <v>33</v>
      </c>
      <c r="B26" s="30">
        <f>'Input data'!B25</f>
        <v>70</v>
      </c>
      <c r="C26" s="138">
        <f>'Input data'!C25</f>
        <v>92</v>
      </c>
      <c r="D26" s="150">
        <f>'Input data'!D25</f>
        <v>102</v>
      </c>
      <c r="E26" s="150">
        <f>'Input data'!E25</f>
        <v>112</v>
      </c>
      <c r="F26" s="30">
        <f>'Input data'!F25</f>
        <v>64</v>
      </c>
      <c r="G26" s="30">
        <f>'Input data'!G25</f>
        <v>64</v>
      </c>
      <c r="H26" s="30">
        <f>'Input data'!H25</f>
        <v>0</v>
      </c>
      <c r="I26" s="30">
        <f>'Input data'!I25</f>
        <v>0</v>
      </c>
      <c r="J26" s="30">
        <f>'Input data'!J25</f>
        <v>0</v>
      </c>
      <c r="K26" s="30">
        <f>'Input data'!K25</f>
        <v>60</v>
      </c>
      <c r="L26" s="30">
        <f>'Input data'!L25</f>
        <v>64</v>
      </c>
      <c r="M26" s="30">
        <f>'Input data'!M25</f>
        <v>60</v>
      </c>
      <c r="N26" s="2"/>
      <c r="O26" s="2"/>
      <c r="P26" s="2"/>
      <c r="Q26" s="2"/>
      <c r="R26" s="10"/>
      <c r="S26" s="10"/>
    </row>
    <row r="27" spans="1:19" ht="12" customHeight="1">
      <c r="A27" s="37" t="s">
        <v>34</v>
      </c>
      <c r="B27" s="30">
        <f>'Input data'!B26</f>
        <v>0</v>
      </c>
      <c r="C27" s="138">
        <f>'Input data'!C26</f>
        <v>0</v>
      </c>
      <c r="D27" s="150">
        <f>'Input data'!D26</f>
        <v>0</v>
      </c>
      <c r="E27" s="150">
        <f>'Input data'!E26</f>
        <v>0</v>
      </c>
      <c r="F27" s="30">
        <f>'Input data'!F26</f>
        <v>0</v>
      </c>
      <c r="G27" s="30">
        <f>'Input data'!G26</f>
        <v>0</v>
      </c>
      <c r="H27" s="30">
        <f>'Input data'!H26</f>
        <v>0</v>
      </c>
      <c r="I27" s="30">
        <f>'Input data'!I26</f>
        <v>0</v>
      </c>
      <c r="J27" s="30">
        <f>'Input data'!J26</f>
        <v>0</v>
      </c>
      <c r="K27" s="30">
        <f>'Input data'!K26</f>
        <v>0</v>
      </c>
      <c r="L27" s="30">
        <f>'Input data'!L26</f>
        <v>0</v>
      </c>
      <c r="M27" s="30">
        <f>'Input data'!M26</f>
        <v>0</v>
      </c>
      <c r="N27" s="2"/>
      <c r="O27" s="2"/>
      <c r="P27" s="2"/>
      <c r="Q27" s="2"/>
      <c r="R27" s="10"/>
      <c r="S27" s="10"/>
    </row>
    <row r="28" spans="1:19" ht="12" customHeight="1">
      <c r="A28" s="78" t="s">
        <v>79</v>
      </c>
      <c r="B28" s="30">
        <f>'Input data'!B31</f>
        <v>2.16</v>
      </c>
      <c r="C28" s="138">
        <f>'Input data'!C31</f>
        <v>2.16</v>
      </c>
      <c r="D28" s="150">
        <f>'Input data'!D31</f>
        <v>2.16</v>
      </c>
      <c r="E28" s="150">
        <f>'Input data'!E31</f>
        <v>2.16</v>
      </c>
      <c r="F28" s="30">
        <f>'Input data'!F31</f>
        <v>2.16</v>
      </c>
      <c r="G28" s="30">
        <f>'Input data'!G31</f>
        <v>2.16</v>
      </c>
      <c r="H28" s="30">
        <f>'Input data'!H31</f>
        <v>2.16</v>
      </c>
      <c r="I28" s="30">
        <f>'Input data'!I31</f>
        <v>2.16</v>
      </c>
      <c r="J28" s="30">
        <f>'Input data'!J31</f>
        <v>2.16</v>
      </c>
      <c r="K28" s="30">
        <f>'Input data'!K31</f>
        <v>2.16</v>
      </c>
      <c r="L28" s="30">
        <f>'Input data'!L31</f>
        <v>2.16</v>
      </c>
      <c r="M28" s="30">
        <f>'Input data'!M31</f>
        <v>2.16</v>
      </c>
      <c r="N28" s="2"/>
      <c r="O28" s="2"/>
      <c r="P28" s="2"/>
      <c r="Q28" s="2"/>
      <c r="R28" s="10"/>
      <c r="S28" s="10"/>
    </row>
    <row r="29" spans="1:19" ht="12" customHeight="1">
      <c r="A29" s="78" t="s">
        <v>80</v>
      </c>
      <c r="B29" s="30">
        <f>'Input data'!B31</f>
        <v>2.16</v>
      </c>
      <c r="C29" s="138">
        <f>'Input data'!C31</f>
        <v>2.16</v>
      </c>
      <c r="D29" s="150">
        <f>'Input data'!D31</f>
        <v>2.16</v>
      </c>
      <c r="E29" s="150">
        <f>'Input data'!E31</f>
        <v>2.16</v>
      </c>
      <c r="F29" s="30">
        <f>'Input data'!F31</f>
        <v>2.16</v>
      </c>
      <c r="G29" s="30">
        <f>'Input data'!G31</f>
        <v>2.16</v>
      </c>
      <c r="H29" s="30">
        <f>'Input data'!H31</f>
        <v>2.16</v>
      </c>
      <c r="I29" s="30">
        <f>'Input data'!I31</f>
        <v>2.16</v>
      </c>
      <c r="J29" s="30">
        <f>'Input data'!J31</f>
        <v>2.16</v>
      </c>
      <c r="K29" s="30">
        <f>'Input data'!K31</f>
        <v>2.16</v>
      </c>
      <c r="L29" s="30">
        <f>'Input data'!L31</f>
        <v>2.16</v>
      </c>
      <c r="M29" s="30">
        <f>'Input data'!M31</f>
        <v>2.16</v>
      </c>
      <c r="N29" s="2"/>
      <c r="O29" s="2"/>
      <c r="P29" s="2"/>
      <c r="Q29" s="2"/>
      <c r="R29" s="10"/>
      <c r="S29" s="10"/>
    </row>
    <row r="30" spans="1:19" ht="13.5" customHeight="1">
      <c r="A30" s="78" t="s">
        <v>217</v>
      </c>
      <c r="B30" s="30">
        <f>'Input data'!B40</f>
        <v>0</v>
      </c>
      <c r="C30" s="138">
        <f>'Input data'!C40</f>
        <v>0</v>
      </c>
      <c r="D30" s="150">
        <f>'Input data'!D40</f>
        <v>0</v>
      </c>
      <c r="E30" s="150">
        <f>'Input data'!E40</f>
        <v>0</v>
      </c>
      <c r="F30" s="30">
        <f>'Input data'!F40</f>
        <v>0</v>
      </c>
      <c r="G30" s="30">
        <f>'Input data'!G40</f>
        <v>0</v>
      </c>
      <c r="H30" s="30">
        <f>'Input data'!H40</f>
        <v>0</v>
      </c>
      <c r="I30" s="30">
        <f>'Input data'!I40</f>
        <v>0</v>
      </c>
      <c r="J30" s="30">
        <f>'Input data'!J40</f>
        <v>0</v>
      </c>
      <c r="K30" s="30">
        <f>'Input data'!K40</f>
        <v>0</v>
      </c>
      <c r="L30" s="30">
        <f>'Input data'!L40</f>
        <v>0</v>
      </c>
      <c r="M30" s="30">
        <f>'Input data'!M40</f>
        <v>0</v>
      </c>
      <c r="N30" s="2"/>
      <c r="O30" s="2"/>
      <c r="P30" s="2"/>
      <c r="Q30" s="2"/>
      <c r="R30" s="10"/>
      <c r="S30" s="10"/>
    </row>
    <row r="31" spans="1:19" ht="12" customHeight="1">
      <c r="A31" s="78"/>
      <c r="B31" s="30"/>
      <c r="C31" s="138"/>
      <c r="D31" s="150"/>
      <c r="E31" s="150"/>
      <c r="F31" s="30"/>
      <c r="G31" s="30"/>
      <c r="H31" s="30"/>
      <c r="I31" s="30"/>
      <c r="J31" s="30"/>
      <c r="K31" s="30"/>
      <c r="L31" s="30"/>
      <c r="M31" s="30"/>
      <c r="N31" s="2"/>
      <c r="O31" s="2"/>
      <c r="P31" s="2"/>
      <c r="Q31" s="2"/>
      <c r="R31" s="10"/>
      <c r="S31" s="10"/>
    </row>
    <row r="32" spans="1:19" ht="12" customHeight="1">
      <c r="A32" s="68" t="s">
        <v>37</v>
      </c>
      <c r="B32" s="9"/>
      <c r="C32" s="139"/>
      <c r="D32" s="144"/>
      <c r="E32" s="144"/>
      <c r="F32" s="9"/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10"/>
      <c r="S32" s="10"/>
    </row>
    <row r="33" spans="1:19" ht="13.5" customHeight="1">
      <c r="A33" s="49" t="s">
        <v>70</v>
      </c>
      <c r="B33" s="19">
        <f>B6+B10+30-B28</f>
        <v>55.84</v>
      </c>
      <c r="C33" s="140">
        <f aca="true" t="shared" si="2" ref="C33:M33">C6+C10+30-C28</f>
        <v>55.84</v>
      </c>
      <c r="D33" s="151">
        <f t="shared" si="2"/>
        <v>55.84</v>
      </c>
      <c r="E33" s="151">
        <f t="shared" si="2"/>
        <v>55.84</v>
      </c>
      <c r="F33" s="19">
        <f t="shared" si="2"/>
        <v>26.84</v>
      </c>
      <c r="G33" s="19">
        <f t="shared" si="2"/>
        <v>26.84</v>
      </c>
      <c r="H33" s="19">
        <f t="shared" si="2"/>
        <v>43.84</v>
      </c>
      <c r="I33" s="19">
        <f t="shared" si="2"/>
        <v>32.34</v>
      </c>
      <c r="J33" s="19">
        <f t="shared" si="2"/>
        <v>9.84</v>
      </c>
      <c r="K33" s="19">
        <f t="shared" si="2"/>
        <v>9.84</v>
      </c>
      <c r="L33" s="19">
        <f t="shared" si="2"/>
        <v>26.84</v>
      </c>
      <c r="M33" s="19">
        <f t="shared" si="2"/>
        <v>9.84</v>
      </c>
      <c r="N33" s="2"/>
      <c r="O33" s="2"/>
      <c r="P33" s="2"/>
      <c r="Q33" s="2"/>
      <c r="R33" s="10"/>
      <c r="S33" s="10"/>
    </row>
    <row r="34" spans="1:19" ht="12" customHeight="1">
      <c r="A34" s="49" t="s">
        <v>75</v>
      </c>
      <c r="B34" s="9">
        <f>B33</f>
        <v>55.84</v>
      </c>
      <c r="C34" s="35">
        <f aca="true" t="shared" si="3" ref="C34:M34">C33</f>
        <v>55.84</v>
      </c>
      <c r="D34" s="144">
        <f t="shared" si="3"/>
        <v>55.84</v>
      </c>
      <c r="E34" s="144">
        <f t="shared" si="3"/>
        <v>55.84</v>
      </c>
      <c r="F34" s="9">
        <f t="shared" si="3"/>
        <v>26.84</v>
      </c>
      <c r="G34" s="9">
        <f t="shared" si="3"/>
        <v>26.84</v>
      </c>
      <c r="H34" s="9">
        <f t="shared" si="3"/>
        <v>43.84</v>
      </c>
      <c r="I34" s="9">
        <f t="shared" si="3"/>
        <v>32.34</v>
      </c>
      <c r="J34" s="9">
        <f t="shared" si="3"/>
        <v>9.84</v>
      </c>
      <c r="K34" s="9">
        <f t="shared" si="3"/>
        <v>9.84</v>
      </c>
      <c r="L34" s="9">
        <f t="shared" si="3"/>
        <v>26.84</v>
      </c>
      <c r="M34" s="9">
        <f t="shared" si="3"/>
        <v>9.84</v>
      </c>
      <c r="N34" s="2"/>
      <c r="O34" s="2"/>
      <c r="P34" s="2"/>
      <c r="Q34" s="2"/>
      <c r="R34" s="10"/>
      <c r="S34" s="10"/>
    </row>
    <row r="35" spans="1:17" s="12" customFormat="1" ht="12" customHeight="1">
      <c r="A35" s="49"/>
      <c r="B35" s="9"/>
      <c r="C35" s="35"/>
      <c r="D35" s="144"/>
      <c r="E35" s="144"/>
      <c r="F35" s="9"/>
      <c r="G35" s="9"/>
      <c r="H35" s="9"/>
      <c r="I35" s="9"/>
      <c r="J35" s="9"/>
      <c r="K35" s="9"/>
      <c r="L35" s="9"/>
      <c r="M35" s="9"/>
      <c r="N35" s="1"/>
      <c r="O35" s="1"/>
      <c r="P35" s="1"/>
      <c r="Q35" s="1"/>
    </row>
    <row r="36" spans="1:17" s="12" customFormat="1" ht="12" customHeight="1">
      <c r="A36" s="68" t="s">
        <v>27</v>
      </c>
      <c r="B36" s="9"/>
      <c r="C36" s="139"/>
      <c r="D36" s="144"/>
      <c r="E36" s="144"/>
      <c r="F36" s="9"/>
      <c r="G36" s="9"/>
      <c r="H36" s="9"/>
      <c r="I36" s="9"/>
      <c r="J36" s="9"/>
      <c r="K36" s="9"/>
      <c r="L36" s="9"/>
      <c r="M36" s="9"/>
      <c r="N36" s="1"/>
      <c r="O36" s="1"/>
      <c r="P36" s="1"/>
      <c r="Q36" s="1"/>
    </row>
    <row r="37" spans="1:17" s="13" customFormat="1" ht="12" customHeight="1">
      <c r="A37" s="49" t="s">
        <v>6</v>
      </c>
      <c r="B37" s="19">
        <f>B6-B8+B10-B11-B13+B15-B17-B19-B20-B26-B28-B29-B30+10*LOG10(MIN(B21,B22)/B21)</f>
        <v>86.7490839982342</v>
      </c>
      <c r="C37" s="19">
        <f aca="true" t="shared" si="4" ref="C37:M37">C6-C8+C10-C11-C13+C15-C17-C19-C20-C26-C28-C29-C30+10*LOG10(MIN(C21,C22)/C21)</f>
        <v>64.7490839982342</v>
      </c>
      <c r="D37" s="19">
        <f t="shared" si="4"/>
        <v>54.7490839982342</v>
      </c>
      <c r="E37" s="19">
        <f t="shared" si="4"/>
        <v>44.7490839982342</v>
      </c>
      <c r="F37" s="19">
        <f t="shared" si="4"/>
        <v>66.75938395487401</v>
      </c>
      <c r="G37" s="19">
        <f t="shared" si="4"/>
        <v>66.75938395487401</v>
      </c>
      <c r="H37" s="19">
        <f t="shared" si="4"/>
        <v>136.759383954874</v>
      </c>
      <c r="I37" s="19">
        <f t="shared" si="4"/>
        <v>125.25938395487401</v>
      </c>
      <c r="J37" s="19">
        <f t="shared" si="4"/>
        <v>105.75938395487401</v>
      </c>
      <c r="K37" s="19">
        <f t="shared" si="4"/>
        <v>50.069316145288255</v>
      </c>
      <c r="L37" s="19">
        <f t="shared" si="4"/>
        <v>61.520296545430824</v>
      </c>
      <c r="M37" s="19">
        <f t="shared" si="4"/>
        <v>56.75938395487401</v>
      </c>
      <c r="N37" s="4"/>
      <c r="O37" s="4"/>
      <c r="P37" s="4"/>
      <c r="Q37" s="4"/>
    </row>
    <row r="38" spans="1:17" s="12" customFormat="1" ht="12" customHeight="1">
      <c r="A38" s="49" t="s">
        <v>25</v>
      </c>
      <c r="B38" s="19">
        <f>B6-B8+B10-B11-B13+B15-B17-B19-B20-B26-B28-B29-B30+10*LOG10(MIN(B21,B22)/B21)</f>
        <v>86.7490839982342</v>
      </c>
      <c r="C38" s="19">
        <f aca="true" t="shared" si="5" ref="C38:M38">C6-C8+C10-C11-C13+C15-C17-C19-C20-C26-C28-C29-C30+10*LOG10(MIN(C21,C22)/C21)</f>
        <v>64.7490839982342</v>
      </c>
      <c r="D38" s="19">
        <f t="shared" si="5"/>
        <v>54.7490839982342</v>
      </c>
      <c r="E38" s="19">
        <f t="shared" si="5"/>
        <v>44.7490839982342</v>
      </c>
      <c r="F38" s="19">
        <f t="shared" si="5"/>
        <v>66.75938395487401</v>
      </c>
      <c r="G38" s="19">
        <f t="shared" si="5"/>
        <v>66.75938395487401</v>
      </c>
      <c r="H38" s="19">
        <f t="shared" si="5"/>
        <v>136.759383954874</v>
      </c>
      <c r="I38" s="19">
        <f t="shared" si="5"/>
        <v>125.25938395487401</v>
      </c>
      <c r="J38" s="19">
        <f t="shared" si="5"/>
        <v>105.75938395487401</v>
      </c>
      <c r="K38" s="19">
        <f t="shared" si="5"/>
        <v>50.069316145288255</v>
      </c>
      <c r="L38" s="19">
        <f t="shared" si="5"/>
        <v>61.520296545430824</v>
      </c>
      <c r="M38" s="19">
        <f t="shared" si="5"/>
        <v>56.75938395487401</v>
      </c>
      <c r="N38" s="1"/>
      <c r="O38" s="1"/>
      <c r="P38" s="1"/>
      <c r="Q38" s="1"/>
    </row>
    <row r="39" spans="1:17" s="12" customFormat="1" ht="12" customHeight="1">
      <c r="A39" s="49" t="s">
        <v>22</v>
      </c>
      <c r="B39" s="5">
        <f aca="true" t="shared" si="6" ref="B39:M39">10^((B38-32.44-20*LOG10(B$9))/20)</f>
        <v>3.0730349197832645</v>
      </c>
      <c r="C39" s="139">
        <f t="shared" si="6"/>
        <v>0.24409984030775142</v>
      </c>
      <c r="D39" s="152">
        <f t="shared" si="6"/>
        <v>0.0771911471855871</v>
      </c>
      <c r="E39" s="152">
        <f t="shared" si="6"/>
        <v>0.02440998403077514</v>
      </c>
      <c r="F39" s="5">
        <f t="shared" si="6"/>
        <v>0.30766811669875105</v>
      </c>
      <c r="G39" s="5">
        <f t="shared" si="6"/>
        <v>0.30766811669875105</v>
      </c>
      <c r="H39" s="5">
        <f t="shared" si="6"/>
        <v>972.9320121825392</v>
      </c>
      <c r="I39" s="5">
        <f t="shared" si="6"/>
        <v>258.8704586294563</v>
      </c>
      <c r="J39" s="5">
        <f t="shared" si="6"/>
        <v>27.420949764160472</v>
      </c>
      <c r="K39" s="5">
        <f t="shared" si="6"/>
        <v>0.04503800062953735</v>
      </c>
      <c r="L39" s="5">
        <f t="shared" si="6"/>
        <v>0.16831705455663723</v>
      </c>
      <c r="M39" s="5">
        <f t="shared" si="6"/>
        <v>0.09729320121825384</v>
      </c>
      <c r="N39" s="1"/>
      <c r="O39" s="1"/>
      <c r="P39" s="1"/>
      <c r="Q39" s="1"/>
    </row>
    <row r="40" spans="1:17" s="12" customFormat="1" ht="12">
      <c r="A40" s="49" t="s">
        <v>26</v>
      </c>
      <c r="B40" s="19">
        <f>B6+B10-B11-B13+B15-B17-B19-B20-B26-B28-B29-B30+10*LOG10(MIN(B21,B22)/B21)</f>
        <v>96.7490839982342</v>
      </c>
      <c r="C40" s="19">
        <f aca="true" t="shared" si="7" ref="C40:M40">C6+C10-C11-C13+C15-C17-C19-C20-C26-C28-C29-C30+10*LOG10(MIN(C21,C22)/C21)</f>
        <v>74.7490839982342</v>
      </c>
      <c r="D40" s="19">
        <f t="shared" si="7"/>
        <v>64.7490839982342</v>
      </c>
      <c r="E40" s="19">
        <f t="shared" si="7"/>
        <v>54.7490839982342</v>
      </c>
      <c r="F40" s="19">
        <f t="shared" si="7"/>
        <v>76.75938395487401</v>
      </c>
      <c r="G40" s="19">
        <f t="shared" si="7"/>
        <v>76.75938395487401</v>
      </c>
      <c r="H40" s="19">
        <f t="shared" si="7"/>
        <v>146.759383954874</v>
      </c>
      <c r="I40" s="19">
        <f t="shared" si="7"/>
        <v>135.259383954874</v>
      </c>
      <c r="J40" s="19">
        <f t="shared" si="7"/>
        <v>115.75938395487401</v>
      </c>
      <c r="K40" s="19">
        <f t="shared" si="7"/>
        <v>60.069316145288255</v>
      </c>
      <c r="L40" s="19">
        <f t="shared" si="7"/>
        <v>71.52029654543082</v>
      </c>
      <c r="M40" s="19">
        <f t="shared" si="7"/>
        <v>66.75938395487401</v>
      </c>
      <c r="N40" s="1"/>
      <c r="O40" s="1"/>
      <c r="P40" s="1"/>
      <c r="Q40" s="1"/>
    </row>
    <row r="41" spans="1:17" s="12" customFormat="1" ht="12" customHeight="1">
      <c r="A41" s="49" t="s">
        <v>23</v>
      </c>
      <c r="B41" s="5">
        <f aca="true" t="shared" si="8" ref="B41:M41">10^((B40-32.44-20*LOG10(B$9))/20)</f>
        <v>9.717789675747946</v>
      </c>
      <c r="C41" s="139">
        <f t="shared" si="8"/>
        <v>0.7719114718558713</v>
      </c>
      <c r="D41" s="152">
        <f t="shared" si="8"/>
        <v>0.24409984030775142</v>
      </c>
      <c r="E41" s="152">
        <f t="shared" si="8"/>
        <v>0.0771911471855871</v>
      </c>
      <c r="F41" s="5">
        <f t="shared" si="8"/>
        <v>0.9729320121825386</v>
      </c>
      <c r="G41" s="5">
        <f t="shared" si="8"/>
        <v>0.9729320121825386</v>
      </c>
      <c r="H41" s="5">
        <f t="shared" si="8"/>
        <v>3076.681166987512</v>
      </c>
      <c r="I41" s="5">
        <f t="shared" si="8"/>
        <v>818.6202682014721</v>
      </c>
      <c r="J41" s="5">
        <f t="shared" si="8"/>
        <v>86.71265685980403</v>
      </c>
      <c r="K41" s="5">
        <f t="shared" si="8"/>
        <v>0.14242266324943537</v>
      </c>
      <c r="L41" s="5">
        <f t="shared" si="8"/>
        <v>0.5322652614497965</v>
      </c>
      <c r="M41" s="5">
        <f t="shared" si="8"/>
        <v>0.30766811669875105</v>
      </c>
      <c r="N41" s="1"/>
      <c r="O41" s="1"/>
      <c r="P41" s="1"/>
      <c r="Q41" s="1"/>
    </row>
    <row r="42" spans="1:17" s="12" customFormat="1" ht="12" customHeight="1">
      <c r="A42" s="49"/>
      <c r="B42" s="5"/>
      <c r="C42" s="139"/>
      <c r="D42" s="152"/>
      <c r="E42" s="152"/>
      <c r="F42" s="5"/>
      <c r="G42" s="5"/>
      <c r="H42" s="5"/>
      <c r="I42" s="5"/>
      <c r="J42" s="5"/>
      <c r="K42" s="5"/>
      <c r="L42" s="5"/>
      <c r="M42" s="5"/>
      <c r="N42" s="1"/>
      <c r="O42" s="1"/>
      <c r="P42" s="1"/>
      <c r="Q42" s="1"/>
    </row>
    <row r="43" spans="1:17" s="12" customFormat="1" ht="12" customHeight="1">
      <c r="A43" s="68" t="s">
        <v>28</v>
      </c>
      <c r="B43" s="9"/>
      <c r="C43" s="35"/>
      <c r="D43" s="144"/>
      <c r="E43" s="144"/>
      <c r="F43" s="9"/>
      <c r="G43" s="9"/>
      <c r="H43" s="9"/>
      <c r="I43" s="9"/>
      <c r="J43" s="9"/>
      <c r="K43" s="9"/>
      <c r="L43" s="9"/>
      <c r="M43" s="9"/>
      <c r="N43" s="1"/>
      <c r="O43" s="1"/>
      <c r="P43" s="1"/>
      <c r="Q43" s="1"/>
    </row>
    <row r="44" spans="1:17" s="12" customFormat="1" ht="12" customHeight="1">
      <c r="A44" s="107" t="s">
        <v>7</v>
      </c>
      <c r="B44" s="108">
        <f>MIN(0.5,10*(EXP(LN(10)*(B37-51.2)/35)/1000))</f>
        <v>0.10367835889953403</v>
      </c>
      <c r="C44" s="141">
        <f aca="true" t="shared" si="9" ref="C44:M44">MIN(0.5,10*(EXP(LN(10)*(C37-51.2)/35)/1000))</f>
        <v>0.024384658941359157</v>
      </c>
      <c r="D44" s="153">
        <f t="shared" si="9"/>
        <v>0.012629972354845868</v>
      </c>
      <c r="E44" s="153">
        <f t="shared" si="9"/>
        <v>0.006541662201131436</v>
      </c>
      <c r="F44" s="108">
        <f t="shared" si="9"/>
        <v>0.02783260315040217</v>
      </c>
      <c r="G44" s="108">
        <f t="shared" si="9"/>
        <v>0.02783260315040217</v>
      </c>
      <c r="H44" s="108">
        <f t="shared" si="9"/>
        <v>0.5</v>
      </c>
      <c r="I44" s="108">
        <f t="shared" si="9"/>
        <v>0.5</v>
      </c>
      <c r="J44" s="108">
        <f t="shared" si="9"/>
        <v>0.3621091855094509</v>
      </c>
      <c r="K44" s="108">
        <f t="shared" si="9"/>
        <v>0.009283136726712207</v>
      </c>
      <c r="L44" s="108">
        <f t="shared" si="9"/>
        <v>0.01971812500701145</v>
      </c>
      <c r="M44" s="108">
        <f t="shared" si="9"/>
        <v>0.014415826327459887</v>
      </c>
      <c r="N44" s="1"/>
      <c r="O44" s="1"/>
      <c r="P44" s="1"/>
      <c r="Q44" s="1"/>
    </row>
    <row r="45" spans="1:17" s="12" customFormat="1" ht="12" customHeight="1">
      <c r="A45" s="49" t="s">
        <v>104</v>
      </c>
      <c r="B45" s="5">
        <f>EXP(LN(10)*(B38-(69.6+26.2*LOG10(B$9)-13.82*LOG10(MAX(30,B$24)))+B$50+B$51)/(44.9-6.55*LOG10(MAX(30,B$24))))</f>
        <v>1.2584291050405485</v>
      </c>
      <c r="C45" s="139">
        <f aca="true" t="shared" si="10" ref="C45:M45">EXP(LN(10)*(C38-(69.6+26.2*LOG10(C$9)-13.82*LOG10(MAX(30,C$24)))+C$50+C$51)/(44.9-6.55*LOG10(MAX(30,C$24))))</f>
        <v>0.2987237648189426</v>
      </c>
      <c r="D45" s="152">
        <f t="shared" si="10"/>
        <v>0.15537435134717553</v>
      </c>
      <c r="E45" s="152">
        <f t="shared" si="10"/>
        <v>0.08081442422630015</v>
      </c>
      <c r="F45" s="5">
        <f t="shared" si="10"/>
        <v>0.10302436156497932</v>
      </c>
      <c r="G45" s="5">
        <f t="shared" si="10"/>
        <v>0.10302436156497932</v>
      </c>
      <c r="H45" s="5">
        <f>10^((H38-H53-32.4-20*LOG10(H9))/20)</f>
        <v>12.305024794255006</v>
      </c>
      <c r="I45" s="5">
        <f t="shared" si="10"/>
        <v>15.599094001386115</v>
      </c>
      <c r="J45" s="5">
        <f t="shared" si="10"/>
        <v>4.360266221563894</v>
      </c>
      <c r="K45" s="5">
        <f t="shared" si="10"/>
        <v>0.023183278323256944</v>
      </c>
      <c r="L45" s="5">
        <f t="shared" si="10"/>
        <v>0.049006901165494665</v>
      </c>
      <c r="M45" s="5">
        <f t="shared" si="10"/>
        <v>0.03590041609404633</v>
      </c>
      <c r="N45" s="1"/>
      <c r="O45" s="1"/>
      <c r="P45" s="1"/>
      <c r="Q45" s="1"/>
    </row>
    <row r="46" spans="1:17" s="12" customFormat="1" ht="12">
      <c r="A46" s="49" t="s">
        <v>9</v>
      </c>
      <c r="B46" s="5">
        <f>EXP(LN(10)*(B40-(69.6+26.2*LOG10(B$9)-13.82*LOG10(MAX(30,B$24)))+B$50+B$51)/(44.9-6.55*LOG10(MAX(30,B$24))))</f>
        <v>2.4194641957054195</v>
      </c>
      <c r="C46" s="139">
        <f aca="true" t="shared" si="11" ref="C46:M46">EXP(LN(10)*(C40-(69.6+26.2*LOG10(C$9)-13.82*LOG10(MAX(30,C$24)))+C$50+C$51)/(44.9-6.55*LOG10(MAX(30,C$24))))</f>
        <v>0.574328303828025</v>
      </c>
      <c r="D46" s="152">
        <f t="shared" si="11"/>
        <v>0.2987237648189426</v>
      </c>
      <c r="E46" s="152">
        <f t="shared" si="11"/>
        <v>0.15537435134717553</v>
      </c>
      <c r="F46" s="5">
        <f t="shared" si="11"/>
        <v>0.1980753250965578</v>
      </c>
      <c r="G46" s="5">
        <f t="shared" si="11"/>
        <v>0.1980753250965578</v>
      </c>
      <c r="H46" s="5">
        <f>10^((H40-H53-32.4-20*LOG10(H9))/20)</f>
        <v>38.91190501469062</v>
      </c>
      <c r="I46" s="5">
        <f>10^((I40-I53-32.4-20*LOG10(I9))/20)</f>
        <v>7.329637445123564</v>
      </c>
      <c r="J46" s="5">
        <f t="shared" si="11"/>
        <v>8.38307693660476</v>
      </c>
      <c r="K46" s="5">
        <f t="shared" si="11"/>
        <v>0.04457232562209883</v>
      </c>
      <c r="L46" s="5">
        <f t="shared" si="11"/>
        <v>0.09422099523720721</v>
      </c>
      <c r="M46" s="5">
        <f t="shared" si="11"/>
        <v>0.06902237957033974</v>
      </c>
      <c r="N46" s="1"/>
      <c r="O46" s="1"/>
      <c r="P46" s="1"/>
      <c r="Q46" s="1"/>
    </row>
    <row r="47" spans="1:19" ht="12">
      <c r="A47" s="49" t="s">
        <v>10</v>
      </c>
      <c r="B47" s="5">
        <f>MIN(B25,IF(B39*1000&gt;4*3.14159*B23*B24*B9/300,EXP(LN(10)*(B38-B27+20*LOG10(B23*B24*0.001*0.001))/40),B39))</f>
        <v>0.9893121820050991</v>
      </c>
      <c r="C47" s="139">
        <f aca="true" t="shared" si="12" ref="C47:M47">MIN(C25,IF(C39*1000&gt;4*3.14159*C23*C24*C9/300,EXP(LN(10)*(C38-C27+20*LOG10(C23*C24*0.001*0.001))/40),C39))</f>
        <v>0.24409984030775142</v>
      </c>
      <c r="D47" s="152">
        <f t="shared" si="12"/>
        <v>0.0771911471855871</v>
      </c>
      <c r="E47" s="152">
        <f t="shared" si="12"/>
        <v>0.02440998403077514</v>
      </c>
      <c r="F47" s="5">
        <f t="shared" si="12"/>
        <v>0.12779540262168132</v>
      </c>
      <c r="G47" s="5">
        <f t="shared" si="12"/>
        <v>0.12779540262168132</v>
      </c>
      <c r="H47" s="5">
        <f>10^((H40-H54-32.4-20*LOG10(H9))/20)</f>
        <v>21.881772231642117</v>
      </c>
      <c r="I47" s="5">
        <f>10^((I40-I54-32.4-20*LOG10(I9))/20)</f>
        <v>10.353388079709827</v>
      </c>
      <c r="J47" s="5">
        <f t="shared" si="12"/>
        <v>2.9552270665299023</v>
      </c>
      <c r="K47" s="5">
        <f t="shared" si="12"/>
        <v>0.026780838017124508</v>
      </c>
      <c r="L47" s="5">
        <f t="shared" si="12"/>
        <v>0.05177244467576074</v>
      </c>
      <c r="M47" s="5">
        <f t="shared" si="12"/>
        <v>0.03936188225888395</v>
      </c>
      <c r="N47" s="2"/>
      <c r="O47" s="2"/>
      <c r="P47" s="2"/>
      <c r="Q47" s="2"/>
      <c r="R47" s="10"/>
      <c r="S47" s="10"/>
    </row>
    <row r="48" spans="1:17" s="14" customFormat="1" ht="12" customHeight="1">
      <c r="A48" s="49" t="s">
        <v>11</v>
      </c>
      <c r="B48" s="5">
        <f aca="true" t="shared" si="13" ref="B48:G48">MIN(B25,IF(B41*1000&gt;4*3.14159*B23*B24*B9/300,EXP(LN(10)*(B40-B27+20*LOG10(B23*B24*0.001*0.001))/40),B41))</f>
        <v>1.7592734833603474</v>
      </c>
      <c r="C48" s="5">
        <f t="shared" si="13"/>
        <v>0.4958306356928961</v>
      </c>
      <c r="D48" s="5">
        <f t="shared" si="13"/>
        <v>0.24409984030775142</v>
      </c>
      <c r="E48" s="5">
        <f t="shared" si="13"/>
        <v>0.0771911471855871</v>
      </c>
      <c r="F48" s="5">
        <f t="shared" si="13"/>
        <v>0.22725593317977008</v>
      </c>
      <c r="G48" s="5">
        <f t="shared" si="13"/>
        <v>0.22725593317977008</v>
      </c>
      <c r="H48" s="5">
        <f>10^((H40-H54-32.4-20*LOG10(H9))/20)</f>
        <v>21.881772231642117</v>
      </c>
      <c r="I48" s="5">
        <f>10^((I40-I54-32.4-20*LOG10(I9))/20)</f>
        <v>10.353388079709827</v>
      </c>
      <c r="J48" s="5">
        <f>MIN(J25,IF(J41*1000&gt;4*3.14159*J23*J24*J9/300,EXP(LN(10)*(J40-J27+20*LOG10(J23*J24*0.001*0.001))/40),J41))</f>
        <v>5.2552194443998514</v>
      </c>
      <c r="K48" s="5">
        <f>MIN(K25,IF(K41*1000&gt;4*3.14159*K23*K24*K9/300,EXP(LN(10)*(K40-K27+20*LOG10(K23*K24*0.001*0.001))/40),K41))</f>
        <v>0.047623812829440136</v>
      </c>
      <c r="L48" s="5">
        <f>MIN(L25,IF(L41*1000&gt;4*3.14159*L23*L24*L9/300,EXP(LN(10)*(L40-L27+20*LOG10(L23*L24*0.001*0.001))/40),L41))</f>
        <v>0.09206587237428457</v>
      </c>
      <c r="M48" s="5">
        <f>MIN(M25,IF(M41*1000&gt;4*3.14159*M23*M24*M9/300,EXP(LN(10)*(M40-M27+20*LOG10(M23*M24*0.001*0.001))/40),M41))</f>
        <v>0.06999642476134971</v>
      </c>
      <c r="N48" s="6"/>
      <c r="O48" s="6"/>
      <c r="P48" s="6"/>
      <c r="Q48" s="6"/>
    </row>
    <row r="49" spans="1:19" ht="12" customHeight="1">
      <c r="A49" s="69" t="s">
        <v>12</v>
      </c>
      <c r="B49" s="21">
        <f aca="true" t="shared" si="14" ref="B49:L49">EXP(LN(10)*(B38+20*LOG10(B23*B24))/40)</f>
        <v>989.3121820051003</v>
      </c>
      <c r="C49" s="142">
        <f t="shared" si="14"/>
        <v>278.8260567455167</v>
      </c>
      <c r="D49" s="154">
        <f t="shared" si="14"/>
        <v>156.79541424787317</v>
      </c>
      <c r="E49" s="154">
        <f t="shared" si="14"/>
        <v>88.17254103191878</v>
      </c>
      <c r="F49" s="21">
        <f>EXP(LN(10)*(F38+20*LOG10(F23*F24))/40)</f>
        <v>127.7954026216814</v>
      </c>
      <c r="G49" s="21">
        <f t="shared" si="14"/>
        <v>127.7954026216814</v>
      </c>
      <c r="H49" s="21">
        <f>EXP(LN(10)*(H38+20*LOG10(H23*H24))/40)</f>
        <v>17603.168890641526</v>
      </c>
      <c r="I49" s="21">
        <f t="shared" si="14"/>
        <v>9080.104689304162</v>
      </c>
      <c r="J49" s="21">
        <f>EXP(LN(10)*(J38+20*LOG10(J23*J24))/40)</f>
        <v>2955.227066529903</v>
      </c>
      <c r="K49" s="21">
        <f t="shared" si="14"/>
        <v>26.780838017124527</v>
      </c>
      <c r="L49" s="21">
        <f t="shared" si="14"/>
        <v>51.77244467576075</v>
      </c>
      <c r="M49" s="21">
        <f>EXP(LN(10)*(M38+20*LOG10(M23*M24))/40)</f>
        <v>39.36188225888397</v>
      </c>
      <c r="N49" s="2"/>
      <c r="O49" s="2"/>
      <c r="P49" s="2"/>
      <c r="Q49" s="2"/>
      <c r="R49" s="10"/>
      <c r="S49" s="10"/>
    </row>
    <row r="50" spans="1:19" ht="12" customHeight="1">
      <c r="A50" s="70" t="s">
        <v>13</v>
      </c>
      <c r="B50" s="31">
        <f aca="true" t="shared" si="15" ref="B50:L50">(1.1*LOG10(B9)-0.7)*MIN(10,B23)-(1.56*LOG10(B9)-0.8)+MAX(0,20*LOG10(B23/10))</f>
        <v>-0.0494901965847685</v>
      </c>
      <c r="C50" s="143">
        <f t="shared" si="15"/>
        <v>-0.0494901965847685</v>
      </c>
      <c r="D50" s="155">
        <f t="shared" si="15"/>
        <v>-0.0494901965847685</v>
      </c>
      <c r="E50" s="155">
        <f t="shared" si="15"/>
        <v>-0.0494901965847685</v>
      </c>
      <c r="F50" s="31">
        <f>(1.1*LOG10(F9)-0.7)*MIN(10,F23)-(1.56*LOG10(F9)-0.8)+MAX(0,20*LOG10(F23/10))</f>
        <v>-0.0494901965847685</v>
      </c>
      <c r="G50" s="31">
        <f t="shared" si="15"/>
        <v>-0.0494901965847685</v>
      </c>
      <c r="H50" s="31">
        <f>(1.1*LOG10(H9)-0.7)*MIN(10,H23)-(1.56*LOG10(H9)-0.8)+MAX(0,20*LOG10(H23/10))</f>
        <v>-0.0494901965847685</v>
      </c>
      <c r="I50" s="31">
        <f t="shared" si="15"/>
        <v>-0.0494901965847685</v>
      </c>
      <c r="J50" s="31">
        <f>(1.1*LOG10(J9)-0.7)*MIN(10,J23)-(1.56*LOG10(J9)-0.8)+MAX(0,20*LOG10(J23/10))</f>
        <v>-0.0494901965847685</v>
      </c>
      <c r="K50" s="31">
        <f t="shared" si="15"/>
        <v>-0.0494901965847685</v>
      </c>
      <c r="L50" s="31">
        <f t="shared" si="15"/>
        <v>-0.0494901965847685</v>
      </c>
      <c r="M50" s="31">
        <f>(1.1*LOG10(M9)-0.7)*MIN(10,M23)-(1.56*LOG10(M9)-0.8)+MAX(0,20*LOG10(M23/10))</f>
        <v>-0.0494901965847685</v>
      </c>
      <c r="N50" s="2"/>
      <c r="O50" s="2"/>
      <c r="P50" s="2"/>
      <c r="Q50" s="2"/>
      <c r="R50" s="10"/>
      <c r="S50" s="10"/>
    </row>
    <row r="51" spans="1:19" ht="12" customHeight="1">
      <c r="A51" s="71" t="s">
        <v>19</v>
      </c>
      <c r="B51" s="31">
        <f aca="true" t="shared" si="16" ref="B51:L51">(1.1*LOG10(B9)-0.7)*MIN(10,B24)-(1.56*LOG10(B9)-0.8)+MAX(0,20*LOG10(B24/10))</f>
        <v>24.37367558594633</v>
      </c>
      <c r="C51" s="143">
        <f t="shared" si="16"/>
        <v>24.37367558594633</v>
      </c>
      <c r="D51" s="155">
        <f t="shared" si="16"/>
        <v>24.37367558594633</v>
      </c>
      <c r="E51" s="155">
        <f t="shared" si="16"/>
        <v>24.37367558594633</v>
      </c>
      <c r="F51" s="31">
        <f>(1.1*LOG10(F9)-0.7)*MIN(10,F24)-(1.56*LOG10(F9)-0.8)+MAX(0,20*LOG10(F24/10))</f>
        <v>6.077873616177876</v>
      </c>
      <c r="G51" s="31">
        <f t="shared" si="16"/>
        <v>6.077873616177876</v>
      </c>
      <c r="H51" s="31">
        <f>(1.1*LOG10(H9)-0.7)*MIN(10,H24)-(1.56*LOG10(H9)-0.8)+MAX(0,20*LOG10(H24/10))</f>
        <v>24.37367558594633</v>
      </c>
      <c r="I51" s="31">
        <f t="shared" si="16"/>
        <v>24.37367558594633</v>
      </c>
      <c r="J51" s="31">
        <f>(1.1*LOG10(J9)-0.7)*MIN(10,J24)-(1.56*LOG10(J9)-0.8)+MAX(0,20*LOG10(J24/10))</f>
        <v>24.37367558594633</v>
      </c>
      <c r="K51" s="31">
        <f t="shared" si="16"/>
        <v>-0.0494901965847685</v>
      </c>
      <c r="L51" s="31">
        <f t="shared" si="16"/>
        <v>-0.0494901965847685</v>
      </c>
      <c r="M51" s="31">
        <f>(1.1*LOG10(M9)-0.7)*MIN(10,M24)-(1.56*LOG10(M9)-0.8)+MAX(0,20*LOG10(M24/10))</f>
        <v>-0.0494901965847685</v>
      </c>
      <c r="N51" s="2"/>
      <c r="O51" s="2"/>
      <c r="P51" s="2"/>
      <c r="Q51" s="2"/>
      <c r="R51" s="10"/>
      <c r="S51" s="10"/>
    </row>
    <row r="52" spans="1:19" ht="12" customHeight="1">
      <c r="A52" s="49"/>
      <c r="B52" s="5"/>
      <c r="C52" s="139"/>
      <c r="D52" s="152"/>
      <c r="E52" s="152"/>
      <c r="F52" s="5"/>
      <c r="G52" s="5"/>
      <c r="H52" s="5"/>
      <c r="I52" s="5"/>
      <c r="J52" s="5"/>
      <c r="K52" s="5"/>
      <c r="L52" s="5"/>
      <c r="M52" s="5"/>
      <c r="N52" s="2"/>
      <c r="O52" s="2"/>
      <c r="P52" s="2"/>
      <c r="Q52" s="2"/>
      <c r="R52" s="10"/>
      <c r="S52" s="10"/>
    </row>
    <row r="53" spans="1:17" s="16" customFormat="1" ht="12" customHeight="1">
      <c r="A53" s="71" t="s">
        <v>165</v>
      </c>
      <c r="B53" s="166"/>
      <c r="C53" s="166"/>
      <c r="D53" s="167"/>
      <c r="E53" s="167"/>
      <c r="F53" s="166"/>
      <c r="G53" s="166"/>
      <c r="H53" s="30">
        <v>38</v>
      </c>
      <c r="I53" s="30">
        <v>41</v>
      </c>
      <c r="J53" s="30"/>
      <c r="K53" s="166"/>
      <c r="L53" s="166"/>
      <c r="M53" s="166"/>
      <c r="N53" s="8"/>
      <c r="O53" s="8"/>
      <c r="P53" s="8"/>
      <c r="Q53" s="8"/>
    </row>
    <row r="54" spans="1:17" s="16" customFormat="1" ht="12" customHeight="1">
      <c r="A54" s="71" t="s">
        <v>166</v>
      </c>
      <c r="B54" s="166"/>
      <c r="C54" s="166"/>
      <c r="D54" s="167"/>
      <c r="E54" s="167"/>
      <c r="F54" s="166"/>
      <c r="G54" s="166"/>
      <c r="H54" s="30">
        <v>43</v>
      </c>
      <c r="I54" s="155">
        <v>38</v>
      </c>
      <c r="J54" s="155"/>
      <c r="K54" s="166"/>
      <c r="L54" s="166"/>
      <c r="M54" s="166"/>
      <c r="N54" s="8"/>
      <c r="O54" s="8"/>
      <c r="P54" s="8"/>
      <c r="Q54" s="8"/>
    </row>
    <row r="55" spans="14:19" ht="12" customHeight="1">
      <c r="N55" s="2"/>
      <c r="O55" s="2"/>
      <c r="P55" s="2"/>
      <c r="Q55" s="2"/>
      <c r="R55" s="10"/>
      <c r="S55" s="10"/>
    </row>
    <row r="56" ht="12" customHeight="1">
      <c r="A56" s="46"/>
    </row>
    <row r="57" spans="1:17" s="11" customFormat="1" ht="12" customHeight="1">
      <c r="A57" s="17"/>
      <c r="B57" s="18"/>
      <c r="C57" s="18"/>
      <c r="D57" s="43"/>
      <c r="E57" s="43"/>
      <c r="F57" s="18"/>
      <c r="G57" s="18"/>
      <c r="H57" s="18"/>
      <c r="I57" s="18"/>
      <c r="J57" s="18"/>
      <c r="K57" s="18"/>
      <c r="L57" s="18"/>
      <c r="M57" s="18"/>
      <c r="N57" s="3"/>
      <c r="O57" s="3"/>
      <c r="P57" s="3"/>
      <c r="Q57" s="3"/>
    </row>
    <row r="58" spans="1:17" s="15" customFormat="1" ht="12" customHeight="1">
      <c r="A58" s="17"/>
      <c r="B58" s="18"/>
      <c r="C58" s="18"/>
      <c r="D58" s="43"/>
      <c r="E58" s="43"/>
      <c r="F58" s="18"/>
      <c r="G58" s="18"/>
      <c r="H58" s="18"/>
      <c r="I58" s="18"/>
      <c r="J58" s="18"/>
      <c r="K58" s="18"/>
      <c r="L58" s="18"/>
      <c r="M58" s="18"/>
      <c r="N58" s="7"/>
      <c r="O58" s="7"/>
      <c r="P58" s="7"/>
      <c r="Q58" s="7"/>
    </row>
    <row r="59" spans="1:17" s="16" customFormat="1" ht="12" customHeight="1">
      <c r="A59" s="17"/>
      <c r="B59" s="18"/>
      <c r="C59" s="18"/>
      <c r="D59" s="43"/>
      <c r="E59" s="43"/>
      <c r="F59" s="18"/>
      <c r="G59" s="18"/>
      <c r="H59" s="18"/>
      <c r="I59" s="18"/>
      <c r="J59" s="18"/>
      <c r="K59" s="18"/>
      <c r="L59" s="18"/>
      <c r="M59" s="18"/>
      <c r="N59" s="8"/>
      <c r="O59" s="8"/>
      <c r="P59" s="8"/>
      <c r="Q59" s="8"/>
    </row>
    <row r="60" spans="14:19" ht="12" customHeight="1">
      <c r="N60" s="2"/>
      <c r="O60" s="2"/>
      <c r="P60" s="2"/>
      <c r="Q60" s="2"/>
      <c r="R60" s="10"/>
      <c r="S60" s="10"/>
    </row>
    <row r="61" spans="14:19" ht="12">
      <c r="N61" s="2"/>
      <c r="O61" s="2"/>
      <c r="P61" s="2"/>
      <c r="Q61" s="2"/>
      <c r="R61" s="10"/>
      <c r="S61" s="10"/>
    </row>
    <row r="62" spans="14:19" ht="12">
      <c r="N62" s="2"/>
      <c r="O62" s="2"/>
      <c r="P62" s="2"/>
      <c r="Q62" s="2"/>
      <c r="R62" s="10"/>
      <c r="S62" s="10"/>
    </row>
    <row r="63" spans="14:19" ht="12">
      <c r="N63" s="2"/>
      <c r="O63" s="2"/>
      <c r="P63" s="2"/>
      <c r="Q63" s="2"/>
      <c r="R63" s="10"/>
      <c r="S63" s="10"/>
    </row>
    <row r="64" spans="1:17" s="11" customFormat="1" ht="12">
      <c r="A64" s="17"/>
      <c r="B64" s="18"/>
      <c r="C64" s="18"/>
      <c r="D64" s="43"/>
      <c r="E64" s="43"/>
      <c r="F64" s="18"/>
      <c r="G64" s="18"/>
      <c r="H64" s="18"/>
      <c r="I64" s="18"/>
      <c r="J64" s="18"/>
      <c r="K64" s="18"/>
      <c r="L64" s="18"/>
      <c r="M64" s="18"/>
      <c r="N64" s="3"/>
      <c r="O64" s="3"/>
      <c r="P64" s="3"/>
      <c r="Q64" s="3"/>
    </row>
    <row r="65" spans="1:17" s="11" customFormat="1" ht="12" customHeight="1">
      <c r="A65" s="17"/>
      <c r="B65" s="18"/>
      <c r="C65" s="18"/>
      <c r="D65" s="43"/>
      <c r="E65" s="43"/>
      <c r="F65" s="18"/>
      <c r="G65" s="18"/>
      <c r="H65" s="18"/>
      <c r="I65" s="18"/>
      <c r="J65" s="18"/>
      <c r="K65" s="18"/>
      <c r="L65" s="18"/>
      <c r="M65" s="18"/>
      <c r="N65" s="3"/>
      <c r="O65" s="3"/>
      <c r="P65" s="3"/>
      <c r="Q65" s="3"/>
    </row>
    <row r="66" spans="1:17" s="11" customFormat="1" ht="12" customHeight="1">
      <c r="A66" s="17"/>
      <c r="B66" s="18"/>
      <c r="C66" s="18"/>
      <c r="D66" s="43"/>
      <c r="E66" s="43"/>
      <c r="F66" s="18"/>
      <c r="G66" s="18"/>
      <c r="H66" s="18"/>
      <c r="I66" s="18"/>
      <c r="J66" s="18"/>
      <c r="K66" s="18"/>
      <c r="L66" s="18"/>
      <c r="M66" s="18"/>
      <c r="N66" s="3"/>
      <c r="O66" s="3"/>
      <c r="P66" s="3"/>
      <c r="Q66" s="3"/>
    </row>
    <row r="67" spans="1:17" s="11" customFormat="1" ht="12" customHeight="1">
      <c r="A67" s="17"/>
      <c r="B67" s="18"/>
      <c r="C67" s="18"/>
      <c r="D67" s="43"/>
      <c r="E67" s="43"/>
      <c r="F67" s="18"/>
      <c r="G67" s="18"/>
      <c r="H67" s="18"/>
      <c r="I67" s="18"/>
      <c r="J67" s="18"/>
      <c r="K67" s="18"/>
      <c r="L67" s="18"/>
      <c r="M67" s="18"/>
      <c r="N67" s="3"/>
      <c r="O67" s="3"/>
      <c r="P67" s="3"/>
      <c r="Q67" s="3"/>
    </row>
    <row r="68" spans="1:17" s="11" customFormat="1" ht="12" customHeight="1">
      <c r="A68" s="17"/>
      <c r="B68" s="18"/>
      <c r="C68" s="18"/>
      <c r="D68" s="43"/>
      <c r="E68" s="43"/>
      <c r="F68" s="18"/>
      <c r="G68" s="18"/>
      <c r="H68" s="18"/>
      <c r="I68" s="18"/>
      <c r="J68" s="18"/>
      <c r="K68" s="18"/>
      <c r="L68" s="18"/>
      <c r="M68" s="18"/>
      <c r="N68" s="3"/>
      <c r="O68" s="3"/>
      <c r="P68" s="3"/>
      <c r="Q68" s="3"/>
    </row>
    <row r="69" spans="1:17" s="11" customFormat="1" ht="12" customHeight="1">
      <c r="A69" s="17"/>
      <c r="B69" s="18"/>
      <c r="C69" s="18"/>
      <c r="D69" s="43"/>
      <c r="E69" s="43"/>
      <c r="F69" s="18"/>
      <c r="G69" s="18"/>
      <c r="H69" s="18"/>
      <c r="I69" s="18"/>
      <c r="J69" s="18"/>
      <c r="K69" s="18"/>
      <c r="L69" s="18"/>
      <c r="M69" s="18"/>
      <c r="N69" s="3"/>
      <c r="O69" s="3"/>
      <c r="P69" s="3"/>
      <c r="Q69" s="3"/>
    </row>
    <row r="70" spans="1:17" s="16" customFormat="1" ht="12">
      <c r="A70" s="17"/>
      <c r="B70" s="18"/>
      <c r="C70" s="18"/>
      <c r="D70" s="43"/>
      <c r="E70" s="43"/>
      <c r="F70" s="18"/>
      <c r="G70" s="18"/>
      <c r="H70" s="18"/>
      <c r="I70" s="18"/>
      <c r="J70" s="18"/>
      <c r="K70" s="18"/>
      <c r="L70" s="18"/>
      <c r="M70" s="18"/>
      <c r="N70" s="8"/>
      <c r="O70" s="8"/>
      <c r="P70" s="8"/>
      <c r="Q70" s="8"/>
    </row>
    <row r="71" spans="1:17" s="16" customFormat="1" ht="12" customHeight="1">
      <c r="A71" s="17"/>
      <c r="B71" s="18"/>
      <c r="C71" s="18"/>
      <c r="D71" s="43"/>
      <c r="E71" s="43"/>
      <c r="F71" s="18"/>
      <c r="G71" s="18"/>
      <c r="H71" s="18"/>
      <c r="I71" s="18"/>
      <c r="J71" s="18"/>
      <c r="K71" s="18"/>
      <c r="L71" s="18"/>
      <c r="M71" s="18"/>
      <c r="N71" s="8"/>
      <c r="O71" s="8"/>
      <c r="P71" s="8"/>
      <c r="Q71" s="8"/>
    </row>
    <row r="72" spans="14:19" ht="12" customHeight="1">
      <c r="N72" s="2"/>
      <c r="O72" s="2"/>
      <c r="P72" s="2"/>
      <c r="Q72" s="2"/>
      <c r="R72" s="10"/>
      <c r="S72" s="10"/>
    </row>
    <row r="73" spans="14:19" ht="12" customHeight="1">
      <c r="N73" s="2"/>
      <c r="O73" s="2"/>
      <c r="P73" s="2"/>
      <c r="Q73" s="2"/>
      <c r="R73" s="10"/>
      <c r="S73" s="10"/>
    </row>
    <row r="74" spans="14:19" ht="12" customHeight="1">
      <c r="N74" s="2"/>
      <c r="O74" s="2"/>
      <c r="P74" s="2"/>
      <c r="Q74" s="2"/>
      <c r="R74" s="10"/>
      <c r="S74" s="10"/>
    </row>
    <row r="75" spans="14:19" ht="12" customHeight="1">
      <c r="N75" s="2"/>
      <c r="O75" s="2"/>
      <c r="P75" s="2"/>
      <c r="Q75" s="2"/>
      <c r="R75" s="10"/>
      <c r="S75" s="10"/>
    </row>
    <row r="76" spans="14:19" ht="12" customHeight="1">
      <c r="N76" s="2"/>
      <c r="O76" s="2"/>
      <c r="P76" s="2"/>
      <c r="Q76" s="2"/>
      <c r="R76" s="10"/>
      <c r="S76" s="10"/>
    </row>
    <row r="77" spans="14:19" ht="12" customHeight="1">
      <c r="N77" s="2"/>
      <c r="O77" s="2"/>
      <c r="P77" s="2"/>
      <c r="Q77" s="2"/>
      <c r="R77" s="10"/>
      <c r="S77" s="10"/>
    </row>
    <row r="78" spans="14:19" ht="12">
      <c r="N78" s="2"/>
      <c r="O78" s="2"/>
      <c r="P78" s="2"/>
      <c r="Q78" s="2"/>
      <c r="R78" s="10"/>
      <c r="S78" s="10"/>
    </row>
    <row r="79" spans="14:19" ht="12" customHeight="1">
      <c r="N79" s="2"/>
      <c r="O79" s="2"/>
      <c r="P79" s="2"/>
      <c r="Q79" s="2"/>
      <c r="R79" s="10"/>
      <c r="S79" s="10"/>
    </row>
    <row r="80" spans="14:19" ht="12" customHeight="1">
      <c r="N80" s="2"/>
      <c r="O80" s="2"/>
      <c r="P80" s="2"/>
      <c r="Q80" s="2"/>
      <c r="R80" s="10"/>
      <c r="S80" s="10"/>
    </row>
    <row r="81" spans="1:17" s="11" customFormat="1" ht="12" customHeight="1">
      <c r="A81" s="17"/>
      <c r="B81" s="18"/>
      <c r="C81" s="18"/>
      <c r="D81" s="43"/>
      <c r="E81" s="43"/>
      <c r="F81" s="18"/>
      <c r="G81" s="18"/>
      <c r="H81" s="18"/>
      <c r="I81" s="18"/>
      <c r="J81" s="18"/>
      <c r="K81" s="18"/>
      <c r="L81" s="18"/>
      <c r="M81" s="18"/>
      <c r="N81" s="3"/>
      <c r="O81" s="3"/>
      <c r="P81" s="3"/>
      <c r="Q81" s="3"/>
    </row>
    <row r="82" spans="1:17" s="16" customFormat="1" ht="12" customHeight="1">
      <c r="A82" s="17"/>
      <c r="B82" s="18"/>
      <c r="C82" s="18"/>
      <c r="D82" s="43"/>
      <c r="E82" s="43"/>
      <c r="F82" s="18"/>
      <c r="G82" s="18"/>
      <c r="H82" s="18"/>
      <c r="I82" s="18"/>
      <c r="J82" s="18"/>
      <c r="K82" s="18"/>
      <c r="L82" s="18"/>
      <c r="M82" s="18"/>
      <c r="N82" s="8"/>
      <c r="O82" s="8"/>
      <c r="P82" s="8"/>
      <c r="Q82" s="8"/>
    </row>
    <row r="83" spans="1:17" s="16" customFormat="1" ht="12" customHeight="1">
      <c r="A83" s="17"/>
      <c r="B83" s="18"/>
      <c r="C83" s="18"/>
      <c r="D83" s="43"/>
      <c r="E83" s="43"/>
      <c r="F83" s="18"/>
      <c r="G83" s="18"/>
      <c r="H83" s="18"/>
      <c r="I83" s="18"/>
      <c r="J83" s="18"/>
      <c r="K83" s="18"/>
      <c r="L83" s="18"/>
      <c r="M83" s="18"/>
      <c r="N83" s="8"/>
      <c r="O83" s="8"/>
      <c r="P83" s="8"/>
      <c r="Q83" s="8"/>
    </row>
    <row r="84" spans="1:17" s="16" customFormat="1" ht="12" customHeight="1">
      <c r="A84" s="17"/>
      <c r="B84" s="18"/>
      <c r="C84" s="18"/>
      <c r="D84" s="43"/>
      <c r="E84" s="43"/>
      <c r="F84" s="18"/>
      <c r="G84" s="18"/>
      <c r="H84" s="18"/>
      <c r="I84" s="18"/>
      <c r="J84" s="18"/>
      <c r="K84" s="18"/>
      <c r="L84" s="18"/>
      <c r="M84" s="18"/>
      <c r="N84" s="8"/>
      <c r="O84" s="8"/>
      <c r="P84" s="8"/>
      <c r="Q84" s="8"/>
    </row>
    <row r="85" spans="1:17" s="16" customFormat="1" ht="12" customHeight="1">
      <c r="A85" s="17"/>
      <c r="B85" s="18"/>
      <c r="C85" s="18"/>
      <c r="D85" s="43"/>
      <c r="E85" s="43"/>
      <c r="F85" s="18"/>
      <c r="G85" s="18"/>
      <c r="H85" s="18"/>
      <c r="I85" s="18"/>
      <c r="J85" s="18"/>
      <c r="K85" s="18"/>
      <c r="L85" s="18"/>
      <c r="M85" s="18"/>
      <c r="N85" s="8"/>
      <c r="O85" s="8"/>
      <c r="P85" s="8"/>
      <c r="Q85" s="8"/>
    </row>
    <row r="86" spans="1:17" s="16" customFormat="1" ht="12">
      <c r="A86" s="17"/>
      <c r="B86" s="18"/>
      <c r="C86" s="18"/>
      <c r="D86" s="43"/>
      <c r="E86" s="43"/>
      <c r="F86" s="18"/>
      <c r="G86" s="18"/>
      <c r="H86" s="18"/>
      <c r="I86" s="18"/>
      <c r="J86" s="18"/>
      <c r="K86" s="18"/>
      <c r="L86" s="18"/>
      <c r="M86" s="18"/>
      <c r="N86" s="8"/>
      <c r="O86" s="8"/>
      <c r="P86" s="8"/>
      <c r="Q86" s="8"/>
    </row>
    <row r="87" spans="1:17" s="14" customFormat="1" ht="12" customHeight="1">
      <c r="A87" s="17"/>
      <c r="B87" s="18"/>
      <c r="C87" s="18"/>
      <c r="D87" s="43"/>
      <c r="E87" s="43"/>
      <c r="F87" s="18"/>
      <c r="G87" s="18"/>
      <c r="H87" s="18"/>
      <c r="I87" s="18"/>
      <c r="J87" s="18"/>
      <c r="K87" s="18"/>
      <c r="L87" s="18"/>
      <c r="M87" s="18"/>
      <c r="N87" s="6"/>
      <c r="O87" s="6"/>
      <c r="P87" s="6"/>
      <c r="Q87" s="6"/>
    </row>
    <row r="88" spans="1:17" s="14" customFormat="1" ht="12" customHeight="1">
      <c r="A88" s="17"/>
      <c r="B88" s="18"/>
      <c r="C88" s="18"/>
      <c r="D88" s="43"/>
      <c r="E88" s="43"/>
      <c r="F88" s="18"/>
      <c r="G88" s="18"/>
      <c r="H88" s="18"/>
      <c r="I88" s="18"/>
      <c r="J88" s="18"/>
      <c r="K88" s="18"/>
      <c r="L88" s="18"/>
      <c r="M88" s="18"/>
      <c r="N88" s="6"/>
      <c r="O88" s="6"/>
      <c r="P88" s="6"/>
      <c r="Q88" s="6"/>
    </row>
    <row r="89" spans="1:17" s="14" customFormat="1" ht="12" customHeight="1">
      <c r="A89" s="17"/>
      <c r="B89" s="18"/>
      <c r="C89" s="18"/>
      <c r="D89" s="43"/>
      <c r="E89" s="43"/>
      <c r="F89" s="18"/>
      <c r="G89" s="18"/>
      <c r="H89" s="18"/>
      <c r="I89" s="18"/>
      <c r="J89" s="18"/>
      <c r="K89" s="18"/>
      <c r="L89" s="18"/>
      <c r="M89" s="18"/>
      <c r="N89" s="6"/>
      <c r="O89" s="6"/>
      <c r="P89" s="6"/>
      <c r="Q89" s="6"/>
    </row>
    <row r="90" spans="1:17" s="14" customFormat="1" ht="12" customHeight="1">
      <c r="A90" s="17"/>
      <c r="B90" s="18"/>
      <c r="C90" s="18"/>
      <c r="D90" s="43"/>
      <c r="E90" s="43"/>
      <c r="F90" s="18"/>
      <c r="G90" s="18"/>
      <c r="H90" s="18"/>
      <c r="I90" s="18"/>
      <c r="J90" s="18"/>
      <c r="K90" s="18"/>
      <c r="L90" s="18"/>
      <c r="M90" s="18"/>
      <c r="N90" s="6"/>
      <c r="O90" s="6"/>
      <c r="P90" s="6"/>
      <c r="Q90" s="6"/>
    </row>
    <row r="91" spans="1:17" s="16" customFormat="1" ht="12" customHeight="1">
      <c r="A91" s="17"/>
      <c r="B91" s="18"/>
      <c r="C91" s="18"/>
      <c r="D91" s="43"/>
      <c r="E91" s="43"/>
      <c r="F91" s="18"/>
      <c r="G91" s="18"/>
      <c r="H91" s="18"/>
      <c r="I91" s="18"/>
      <c r="J91" s="18"/>
      <c r="K91" s="18"/>
      <c r="L91" s="18"/>
      <c r="M91" s="18"/>
      <c r="N91" s="8"/>
      <c r="O91" s="8"/>
      <c r="P91" s="8"/>
      <c r="Q91" s="8"/>
    </row>
    <row r="92" spans="1:17" s="16" customFormat="1" ht="12">
      <c r="A92" s="17"/>
      <c r="B92" s="18"/>
      <c r="C92" s="18"/>
      <c r="D92" s="43"/>
      <c r="E92" s="43"/>
      <c r="F92" s="18"/>
      <c r="G92" s="18"/>
      <c r="H92" s="18"/>
      <c r="I92" s="18"/>
      <c r="J92" s="18"/>
      <c r="K92" s="18"/>
      <c r="L92" s="18"/>
      <c r="M92" s="18"/>
      <c r="N92" s="8"/>
      <c r="O92" s="8"/>
      <c r="P92" s="8"/>
      <c r="Q92" s="8"/>
    </row>
    <row r="93" spans="1:17" s="16" customFormat="1" ht="12" customHeight="1">
      <c r="A93" s="17"/>
      <c r="B93" s="18"/>
      <c r="C93" s="18"/>
      <c r="D93" s="43"/>
      <c r="E93" s="43"/>
      <c r="F93" s="18"/>
      <c r="G93" s="18"/>
      <c r="H93" s="18"/>
      <c r="I93" s="18"/>
      <c r="J93" s="18"/>
      <c r="K93" s="18"/>
      <c r="L93" s="18"/>
      <c r="M93" s="18"/>
      <c r="N93" s="8"/>
      <c r="O93" s="8"/>
      <c r="P93" s="8"/>
      <c r="Q93" s="8"/>
    </row>
    <row r="94" spans="14:19" ht="12" customHeight="1">
      <c r="N94" s="10"/>
      <c r="O94" s="10"/>
      <c r="P94" s="10"/>
      <c r="Q94" s="10"/>
      <c r="R94" s="10"/>
      <c r="S94" s="10"/>
    </row>
    <row r="95" spans="1:13" s="22" customFormat="1" ht="12" customHeight="1">
      <c r="A95" s="17"/>
      <c r="B95" s="18"/>
      <c r="C95" s="18"/>
      <c r="D95" s="43"/>
      <c r="E95" s="43"/>
      <c r="F95" s="18"/>
      <c r="G95" s="18"/>
      <c r="H95" s="18"/>
      <c r="I95" s="18"/>
      <c r="J95" s="18"/>
      <c r="K95" s="18"/>
      <c r="L95" s="18"/>
      <c r="M95" s="18"/>
    </row>
    <row r="96" spans="1:13" s="22" customFormat="1" ht="12" customHeight="1">
      <c r="A96" s="17"/>
      <c r="B96" s="18"/>
      <c r="C96" s="18"/>
      <c r="D96" s="43"/>
      <c r="E96" s="43"/>
      <c r="F96" s="18"/>
      <c r="G96" s="18"/>
      <c r="H96" s="18"/>
      <c r="I96" s="18"/>
      <c r="J96" s="18"/>
      <c r="K96" s="18"/>
      <c r="L96" s="18"/>
      <c r="M96" s="18"/>
    </row>
    <row r="97" spans="1:13" s="22" customFormat="1" ht="12" customHeight="1">
      <c r="A97" s="17"/>
      <c r="B97" s="18"/>
      <c r="C97" s="18"/>
      <c r="D97" s="43"/>
      <c r="E97" s="43"/>
      <c r="F97" s="18"/>
      <c r="G97" s="18"/>
      <c r="H97" s="18"/>
      <c r="I97" s="18"/>
      <c r="J97" s="18"/>
      <c r="K97" s="18"/>
      <c r="L97" s="18"/>
      <c r="M97" s="18"/>
    </row>
    <row r="98" spans="1:13" s="22" customFormat="1" ht="12" customHeight="1">
      <c r="A98" s="17"/>
      <c r="B98" s="18"/>
      <c r="C98" s="18"/>
      <c r="D98" s="43"/>
      <c r="E98" s="43"/>
      <c r="F98" s="18"/>
      <c r="G98" s="18"/>
      <c r="H98" s="18"/>
      <c r="I98" s="18"/>
      <c r="J98" s="18"/>
      <c r="K98" s="18"/>
      <c r="L98" s="18"/>
      <c r="M98" s="18"/>
    </row>
    <row r="99" spans="14:19" ht="12">
      <c r="N99" s="10"/>
      <c r="O99" s="10"/>
      <c r="P99" s="10"/>
      <c r="Q99" s="10"/>
      <c r="R99" s="10"/>
      <c r="S99" s="10"/>
    </row>
    <row r="100" spans="14:19" ht="12" customHeight="1">
      <c r="N100" s="10"/>
      <c r="O100" s="10"/>
      <c r="P100" s="10"/>
      <c r="Q100" s="10"/>
      <c r="R100" s="10"/>
      <c r="S100" s="10"/>
    </row>
    <row r="101" spans="14:19" ht="12" customHeight="1">
      <c r="N101" s="10"/>
      <c r="O101" s="10"/>
      <c r="P101" s="10"/>
      <c r="Q101" s="10"/>
      <c r="R101" s="10"/>
      <c r="S101" s="10"/>
    </row>
    <row r="102" spans="14:19" ht="12" customHeight="1">
      <c r="N102" s="10"/>
      <c r="O102" s="10"/>
      <c r="P102" s="10"/>
      <c r="Q102" s="10"/>
      <c r="R102" s="10"/>
      <c r="S102" s="10"/>
    </row>
    <row r="103" spans="14:19" ht="12" customHeight="1">
      <c r="N103" s="10"/>
      <c r="O103" s="10"/>
      <c r="P103" s="10"/>
      <c r="Q103" s="10"/>
      <c r="R103" s="10"/>
      <c r="S103" s="10"/>
    </row>
    <row r="104" spans="14:19" ht="12" customHeight="1">
      <c r="N104" s="10"/>
      <c r="O104" s="10"/>
      <c r="P104" s="10"/>
      <c r="Q104" s="10"/>
      <c r="R104" s="10"/>
      <c r="S104" s="10"/>
    </row>
    <row r="105" spans="14:19" ht="12" customHeight="1">
      <c r="N105" s="10"/>
      <c r="O105" s="10"/>
      <c r="P105" s="10"/>
      <c r="Q105" s="10"/>
      <c r="R105" s="10"/>
      <c r="S105" s="10"/>
    </row>
    <row r="106" spans="14:19" ht="12" customHeight="1">
      <c r="N106" s="10"/>
      <c r="O106" s="10"/>
      <c r="P106" s="10"/>
      <c r="Q106" s="10"/>
      <c r="R106" s="10"/>
      <c r="S106" s="10"/>
    </row>
    <row r="107" spans="14:19" ht="12" customHeight="1">
      <c r="N107" s="10"/>
      <c r="O107" s="10"/>
      <c r="P107" s="10"/>
      <c r="Q107" s="10"/>
      <c r="R107" s="10"/>
      <c r="S107" s="10"/>
    </row>
  </sheetData>
  <printOptions gridLines="1" headings="1" horizontalCentered="1"/>
  <pageMargins left="0.2362204724409449" right="0.2362204724409449" top="0.5118110236220472" bottom="0.5118110236220472" header="0.5118110236220472" footer="0.5118110236220472"/>
  <pageSetup horizontalDpi="300" verticalDpi="300" orientation="landscape" paperSize="9" scale="80" r:id="rId1"/>
  <headerFooter alignWithMargins="0">
    <oddFooter>&amp;CAnnex B, page &amp;P&amp;R22 March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E.1 through E.11.1 </dc:title>
  <dc:subject>COmbined spread sheets</dc:subject>
  <dc:creator>Sigurd Bolt Soerensen</dc:creator>
  <cp:keywords/>
  <dc:description/>
  <cp:lastModifiedBy>Arturas Medeisis</cp:lastModifiedBy>
  <cp:lastPrinted>2004-03-23T17:15:42Z</cp:lastPrinted>
  <dcterms:created xsi:type="dcterms:W3CDTF">1999-02-09T15:54:35Z</dcterms:created>
  <dcterms:modified xsi:type="dcterms:W3CDTF">2004-10-25T09:50:25Z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1491687032</vt:i4>
  </property>
  <property fmtid="{D5CDD505-2E9C-101B-9397-08002B2CF9AE}" pid="3" name="_EmailSubject">
    <vt:lpwstr>Report 55</vt:lpwstr>
  </property>
  <property fmtid="{D5CDD505-2E9C-101B-9397-08002B2CF9AE}" pid="4" name="_AuthorEmail">
    <vt:lpwstr>Medeisis@ERO.DK</vt:lpwstr>
  </property>
  <property fmtid="{D5CDD505-2E9C-101B-9397-08002B2CF9AE}" pid="5" name="_AuthorEmailDisplayName">
    <vt:lpwstr>Arturas Medeisis</vt:lpwstr>
  </property>
  <property fmtid="{D5CDD505-2E9C-101B-9397-08002B2CF9AE}" pid="6" name="_PreviousAdHocReviewCycleID">
    <vt:i4>-5308176</vt:i4>
  </property>
</Properties>
</file>