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980" windowHeight="6795" activeTab="9"/>
  </bookViews>
  <sheets>
    <sheet name="E.I.R.P." sheetId="20" r:id="rId1"/>
    <sheet name="Satellite A" sheetId="9" r:id="rId2"/>
    <sheet name="Satellite B" sheetId="10" r:id="rId3"/>
    <sheet name="Satellite C" sheetId="11" r:id="rId4"/>
    <sheet name="Satellite D" sheetId="12" r:id="rId5"/>
    <sheet name="Satellite E" sheetId="13" r:id="rId6"/>
    <sheet name="Satellite F" sheetId="14" r:id="rId7"/>
    <sheet name="Satellite G" sheetId="15" r:id="rId8"/>
    <sheet name="Satellite H" sheetId="16" r:id="rId9"/>
    <sheet name="Satellite I" sheetId="17" r:id="rId10"/>
  </sheets>
  <definedNames>
    <definedName name="_ftn1" localSheetId="1">'Satellite A'!$A$29</definedName>
    <definedName name="_ftn1" localSheetId="2">'Satellite B'!$A$28</definedName>
    <definedName name="_ftn1" localSheetId="3">'Satellite C'!$A$28</definedName>
    <definedName name="_ftn1" localSheetId="4">'Satellite D'!$A$28</definedName>
    <definedName name="_ftn1" localSheetId="5">'Satellite E'!$A$28</definedName>
    <definedName name="_ftn1" localSheetId="6">'Satellite F'!$A$28</definedName>
    <definedName name="_ftn1" localSheetId="7">'Satellite G'!$A$28</definedName>
    <definedName name="_ftn1" localSheetId="8">'Satellite H'!$A$28</definedName>
    <definedName name="_ftn1" localSheetId="9">'Satellite I'!$A$28</definedName>
    <definedName name="_ftn2" localSheetId="1">'Satellite A'!$A$30</definedName>
    <definedName name="_ftn2" localSheetId="2">'Satellite B'!$A$29</definedName>
    <definedName name="_ftn2" localSheetId="3">'Satellite C'!$A$29</definedName>
    <definedName name="_ftn2" localSheetId="4">'Satellite D'!$A$29</definedName>
    <definedName name="_ftn2" localSheetId="5">'Satellite E'!$A$29</definedName>
    <definedName name="_ftn2" localSheetId="6">'Satellite F'!$A$29</definedName>
    <definedName name="_ftn2" localSheetId="7">'Satellite G'!$A$29</definedName>
    <definedName name="_ftn2" localSheetId="8">'Satellite H'!$A$29</definedName>
    <definedName name="_ftn2" localSheetId="9">'Satellite I'!$A$29</definedName>
    <definedName name="_ftn3" localSheetId="1">'Satellite A'!$A$31</definedName>
    <definedName name="_ftn3" localSheetId="2">'Satellite B'!$A$30</definedName>
    <definedName name="_ftn3" localSheetId="3">'Satellite C'!$A$30</definedName>
    <definedName name="_ftn3" localSheetId="4">'Satellite D'!$A$30</definedName>
    <definedName name="_ftn3" localSheetId="5">'Satellite E'!$A$30</definedName>
    <definedName name="_ftn3" localSheetId="6">'Satellite F'!$A$30</definedName>
    <definedName name="_ftn3" localSheetId="7">'Satellite G'!$A$30</definedName>
    <definedName name="_ftn3" localSheetId="8">'Satellite H'!$A$30</definedName>
    <definedName name="_ftn3" localSheetId="9">'Satellite I'!$A$30</definedName>
    <definedName name="_ftnref1" localSheetId="1">'Satellite A'!#REF!</definedName>
    <definedName name="_ftnref1" localSheetId="2">'Satellite B'!#REF!</definedName>
    <definedName name="_ftnref1" localSheetId="3">'Satellite C'!#REF!</definedName>
    <definedName name="_ftnref1" localSheetId="4">'Satellite D'!#REF!</definedName>
    <definedName name="_ftnref1" localSheetId="5">'Satellite E'!#REF!</definedName>
    <definedName name="_ftnref1" localSheetId="6">'Satellite F'!#REF!</definedName>
    <definedName name="_ftnref1" localSheetId="7">'Satellite G'!#REF!</definedName>
    <definedName name="_ftnref1" localSheetId="8">'Satellite H'!#REF!</definedName>
    <definedName name="_ftnref1" localSheetId="9">'Satellite I'!#REF!</definedName>
    <definedName name="_ftnref2" localSheetId="1">'Satellite A'!#REF!</definedName>
    <definedName name="_ftnref2" localSheetId="2">'Satellite B'!#REF!</definedName>
    <definedName name="_ftnref2" localSheetId="3">'Satellite C'!#REF!</definedName>
    <definedName name="_ftnref2" localSheetId="4">'Satellite D'!#REF!</definedName>
    <definedName name="_ftnref2" localSheetId="5">'Satellite E'!#REF!</definedName>
    <definedName name="_ftnref2" localSheetId="6">'Satellite F'!#REF!</definedName>
    <definedName name="_ftnref2" localSheetId="7">'Satellite G'!#REF!</definedName>
    <definedName name="_ftnref2" localSheetId="8">'Satellite H'!#REF!</definedName>
    <definedName name="_ftnref2" localSheetId="9">'Satellite I'!#REF!</definedName>
    <definedName name="_ftnref3" localSheetId="1">'Satellite A'!$B$10</definedName>
    <definedName name="_ftnref3" localSheetId="2">'Satellite B'!$B$10</definedName>
    <definedName name="_ftnref3" localSheetId="3">'Satellite C'!$B$10</definedName>
    <definedName name="_ftnref3" localSheetId="4">'Satellite D'!$B$10</definedName>
    <definedName name="_ftnref3" localSheetId="5">'Satellite E'!$B$10</definedName>
    <definedName name="_ftnref3" localSheetId="6">'Satellite F'!$B$10</definedName>
    <definedName name="_ftnref3" localSheetId="7">'Satellite G'!$B$10</definedName>
    <definedName name="_ftnref3" localSheetId="8">'Satellite H'!$B$10</definedName>
    <definedName name="_ftnref3" localSheetId="9">'Satellite I'!$B$10</definedName>
    <definedName name="_Toc85881667" localSheetId="1">'Satellite A'!$B$8</definedName>
    <definedName name="_Toc85881667" localSheetId="2">'Satellite B'!$B$8</definedName>
    <definedName name="_Toc85881667" localSheetId="3">'Satellite C'!$B$8</definedName>
    <definedName name="_Toc85881667" localSheetId="4">'Satellite D'!$B$8</definedName>
    <definedName name="_Toc85881667" localSheetId="5">'Satellite E'!$B$8</definedName>
    <definedName name="_Toc85881667" localSheetId="6">'Satellite F'!$B$8</definedName>
    <definedName name="_Toc85881667" localSheetId="7">'Satellite G'!$B$8</definedName>
    <definedName name="_Toc85881667" localSheetId="8">'Satellite H'!$B$8</definedName>
    <definedName name="_Toc85881667" localSheetId="9">'Satellite I'!$B$8</definedName>
  </definedNames>
  <calcPr calcId="145621"/>
</workbook>
</file>

<file path=xl/calcChain.xml><?xml version="1.0" encoding="utf-8"?>
<calcChain xmlns="http://schemas.openxmlformats.org/spreadsheetml/2006/main">
  <c r="G5" i="20" l="1"/>
  <c r="G6" i="20"/>
  <c r="G7" i="20"/>
  <c r="G8" i="20"/>
  <c r="G9" i="20"/>
  <c r="G10" i="20"/>
  <c r="G11" i="20"/>
  <c r="G12" i="20"/>
  <c r="G4" i="20"/>
  <c r="F12" i="20"/>
  <c r="F11" i="20"/>
  <c r="F10" i="20"/>
  <c r="F9" i="20"/>
  <c r="F8" i="20"/>
  <c r="F7" i="20"/>
  <c r="F6" i="20"/>
  <c r="F5" i="20"/>
  <c r="F4" i="20"/>
  <c r="N10" i="17" l="1"/>
  <c r="N14" i="17" s="1"/>
  <c r="N18" i="17" s="1"/>
  <c r="N19" i="17" s="1"/>
  <c r="N22" i="17" s="1"/>
  <c r="N23" i="17" s="1"/>
  <c r="N25" i="17" s="1"/>
  <c r="L10" i="17"/>
  <c r="L14" i="17" s="1"/>
  <c r="L18" i="17" s="1"/>
  <c r="L19" i="17" s="1"/>
  <c r="L22" i="17" s="1"/>
  <c r="L23" i="17" s="1"/>
  <c r="L25" i="17" s="1"/>
  <c r="J10" i="17"/>
  <c r="J14" i="17" s="1"/>
  <c r="J18" i="17" s="1"/>
  <c r="J19" i="17" s="1"/>
  <c r="J22" i="17" s="1"/>
  <c r="J23" i="17" s="1"/>
  <c r="J25" i="17" s="1"/>
  <c r="H10" i="17"/>
  <c r="H14" i="17" s="1"/>
  <c r="H18" i="17" s="1"/>
  <c r="H19" i="17" s="1"/>
  <c r="H22" i="17" s="1"/>
  <c r="H23" i="17" s="1"/>
  <c r="H25" i="17" s="1"/>
  <c r="F10" i="17"/>
  <c r="F14" i="17" s="1"/>
  <c r="F18" i="17" s="1"/>
  <c r="F19" i="17" s="1"/>
  <c r="F22" i="17" s="1"/>
  <c r="F23" i="17" s="1"/>
  <c r="F25" i="17" s="1"/>
  <c r="D10" i="17"/>
  <c r="D14" i="17" s="1"/>
  <c r="D18" i="17" s="1"/>
  <c r="D19" i="17" s="1"/>
  <c r="D22" i="17" s="1"/>
  <c r="D23" i="17" s="1"/>
  <c r="N10" i="16"/>
  <c r="N14" i="16" s="1"/>
  <c r="N18" i="16" s="1"/>
  <c r="N19" i="16" s="1"/>
  <c r="N22" i="16" s="1"/>
  <c r="N23" i="16" s="1"/>
  <c r="N25" i="16" s="1"/>
  <c r="L10" i="16"/>
  <c r="L14" i="16" s="1"/>
  <c r="L18" i="16" s="1"/>
  <c r="L19" i="16" s="1"/>
  <c r="L22" i="16" s="1"/>
  <c r="L23" i="16" s="1"/>
  <c r="L25" i="16" s="1"/>
  <c r="J10" i="16"/>
  <c r="J14" i="16" s="1"/>
  <c r="J18" i="16" s="1"/>
  <c r="J19" i="16" s="1"/>
  <c r="J22" i="16" s="1"/>
  <c r="J23" i="16" s="1"/>
  <c r="J25" i="16" s="1"/>
  <c r="H10" i="16"/>
  <c r="H14" i="16" s="1"/>
  <c r="H18" i="16" s="1"/>
  <c r="H19" i="16" s="1"/>
  <c r="H22" i="16" s="1"/>
  <c r="H23" i="16" s="1"/>
  <c r="H25" i="16" s="1"/>
  <c r="F10" i="16"/>
  <c r="F14" i="16" s="1"/>
  <c r="F18" i="16" s="1"/>
  <c r="F19" i="16" s="1"/>
  <c r="F22" i="16" s="1"/>
  <c r="F23" i="16" s="1"/>
  <c r="F25" i="16" s="1"/>
  <c r="D10" i="16"/>
  <c r="D14" i="16" s="1"/>
  <c r="D18" i="16" s="1"/>
  <c r="D19" i="16" s="1"/>
  <c r="D22" i="16" s="1"/>
  <c r="D23" i="16" s="1"/>
  <c r="N10" i="15"/>
  <c r="N14" i="15" s="1"/>
  <c r="N18" i="15" s="1"/>
  <c r="N19" i="15" s="1"/>
  <c r="N22" i="15" s="1"/>
  <c r="N23" i="15" s="1"/>
  <c r="N25" i="15" s="1"/>
  <c r="L10" i="15"/>
  <c r="L14" i="15" s="1"/>
  <c r="L18" i="15" s="1"/>
  <c r="L19" i="15" s="1"/>
  <c r="L22" i="15" s="1"/>
  <c r="L23" i="15" s="1"/>
  <c r="L25" i="15" s="1"/>
  <c r="J10" i="15"/>
  <c r="J14" i="15" s="1"/>
  <c r="J18" i="15" s="1"/>
  <c r="J19" i="15" s="1"/>
  <c r="J22" i="15" s="1"/>
  <c r="J23" i="15" s="1"/>
  <c r="J25" i="15" s="1"/>
  <c r="H10" i="15"/>
  <c r="H14" i="15" s="1"/>
  <c r="H18" i="15" s="1"/>
  <c r="H19" i="15" s="1"/>
  <c r="H22" i="15" s="1"/>
  <c r="H23" i="15" s="1"/>
  <c r="H25" i="15" s="1"/>
  <c r="F10" i="15"/>
  <c r="F14" i="15" s="1"/>
  <c r="F18" i="15" s="1"/>
  <c r="F19" i="15" s="1"/>
  <c r="F22" i="15" s="1"/>
  <c r="F23" i="15" s="1"/>
  <c r="F25" i="15" s="1"/>
  <c r="D10" i="15"/>
  <c r="D14" i="15" s="1"/>
  <c r="D18" i="15" s="1"/>
  <c r="D19" i="15" s="1"/>
  <c r="D22" i="15" s="1"/>
  <c r="D23" i="15" s="1"/>
  <c r="N10" i="14"/>
  <c r="N14" i="14" s="1"/>
  <c r="N18" i="14" s="1"/>
  <c r="N19" i="14" s="1"/>
  <c r="N22" i="14" s="1"/>
  <c r="N23" i="14" s="1"/>
  <c r="N25" i="14" s="1"/>
  <c r="L10" i="14"/>
  <c r="L14" i="14" s="1"/>
  <c r="L18" i="14" s="1"/>
  <c r="L19" i="14" s="1"/>
  <c r="L22" i="14" s="1"/>
  <c r="L23" i="14" s="1"/>
  <c r="L25" i="14" s="1"/>
  <c r="J10" i="14"/>
  <c r="J14" i="14" s="1"/>
  <c r="J18" i="14" s="1"/>
  <c r="J19" i="14" s="1"/>
  <c r="J22" i="14" s="1"/>
  <c r="J23" i="14" s="1"/>
  <c r="J25" i="14" s="1"/>
  <c r="H10" i="14"/>
  <c r="H14" i="14" s="1"/>
  <c r="H18" i="14" s="1"/>
  <c r="H19" i="14" s="1"/>
  <c r="H22" i="14" s="1"/>
  <c r="H23" i="14" s="1"/>
  <c r="H25" i="14" s="1"/>
  <c r="F10" i="14"/>
  <c r="F14" i="14" s="1"/>
  <c r="F18" i="14" s="1"/>
  <c r="F19" i="14" s="1"/>
  <c r="F22" i="14" s="1"/>
  <c r="F23" i="14" s="1"/>
  <c r="F25" i="14" s="1"/>
  <c r="D10" i="14"/>
  <c r="D14" i="14" s="1"/>
  <c r="D18" i="14" s="1"/>
  <c r="D19" i="14" s="1"/>
  <c r="D22" i="14" s="1"/>
  <c r="D23" i="14" s="1"/>
  <c r="N10" i="13"/>
  <c r="N14" i="13" s="1"/>
  <c r="N18" i="13" s="1"/>
  <c r="N19" i="13" s="1"/>
  <c r="N22" i="13" s="1"/>
  <c r="N23" i="13" s="1"/>
  <c r="N25" i="13" s="1"/>
  <c r="L10" i="13"/>
  <c r="L14" i="13" s="1"/>
  <c r="L18" i="13" s="1"/>
  <c r="L19" i="13" s="1"/>
  <c r="L22" i="13" s="1"/>
  <c r="L23" i="13" s="1"/>
  <c r="L25" i="13" s="1"/>
  <c r="J10" i="13"/>
  <c r="J14" i="13" s="1"/>
  <c r="J18" i="13" s="1"/>
  <c r="J19" i="13" s="1"/>
  <c r="J22" i="13" s="1"/>
  <c r="J23" i="13" s="1"/>
  <c r="J25" i="13" s="1"/>
  <c r="H10" i="13"/>
  <c r="H14" i="13" s="1"/>
  <c r="H18" i="13" s="1"/>
  <c r="H19" i="13" s="1"/>
  <c r="H22" i="13" s="1"/>
  <c r="H23" i="13" s="1"/>
  <c r="H25" i="13" s="1"/>
  <c r="F10" i="13"/>
  <c r="F14" i="13" s="1"/>
  <c r="F18" i="13" s="1"/>
  <c r="F19" i="13" s="1"/>
  <c r="F22" i="13" s="1"/>
  <c r="F23" i="13" s="1"/>
  <c r="F25" i="13" s="1"/>
  <c r="D10" i="13"/>
  <c r="D14" i="13" s="1"/>
  <c r="D18" i="13" s="1"/>
  <c r="D19" i="13" s="1"/>
  <c r="D22" i="13" s="1"/>
  <c r="D23" i="13" s="1"/>
  <c r="N10" i="12"/>
  <c r="N14" i="12" s="1"/>
  <c r="N18" i="12" s="1"/>
  <c r="N19" i="12" s="1"/>
  <c r="N22" i="12" s="1"/>
  <c r="N23" i="12" s="1"/>
  <c r="N25" i="12" s="1"/>
  <c r="L10" i="12"/>
  <c r="L14" i="12" s="1"/>
  <c r="L18" i="12" s="1"/>
  <c r="L19" i="12" s="1"/>
  <c r="L22" i="12" s="1"/>
  <c r="L23" i="12" s="1"/>
  <c r="L25" i="12" s="1"/>
  <c r="J10" i="12"/>
  <c r="J14" i="12" s="1"/>
  <c r="J18" i="12" s="1"/>
  <c r="J19" i="12" s="1"/>
  <c r="J22" i="12" s="1"/>
  <c r="J23" i="12" s="1"/>
  <c r="J25" i="12" s="1"/>
  <c r="H10" i="12"/>
  <c r="H14" i="12" s="1"/>
  <c r="H18" i="12" s="1"/>
  <c r="H19" i="12" s="1"/>
  <c r="H22" i="12" s="1"/>
  <c r="H23" i="12" s="1"/>
  <c r="H25" i="12" s="1"/>
  <c r="F10" i="12"/>
  <c r="F14" i="12" s="1"/>
  <c r="F18" i="12" s="1"/>
  <c r="F19" i="12" s="1"/>
  <c r="F22" i="12" s="1"/>
  <c r="F23" i="12" s="1"/>
  <c r="F25" i="12" s="1"/>
  <c r="D10" i="12"/>
  <c r="D14" i="12" s="1"/>
  <c r="D18" i="12" s="1"/>
  <c r="D19" i="12" s="1"/>
  <c r="D22" i="12" s="1"/>
  <c r="D23" i="12" s="1"/>
  <c r="N10" i="11"/>
  <c r="N14" i="11" s="1"/>
  <c r="N18" i="11" s="1"/>
  <c r="N19" i="11" s="1"/>
  <c r="N22" i="11" s="1"/>
  <c r="N23" i="11" s="1"/>
  <c r="N25" i="11" s="1"/>
  <c r="L10" i="11"/>
  <c r="L14" i="11" s="1"/>
  <c r="L18" i="11" s="1"/>
  <c r="L19" i="11" s="1"/>
  <c r="L22" i="11" s="1"/>
  <c r="L23" i="11" s="1"/>
  <c r="L25" i="11" s="1"/>
  <c r="J10" i="11"/>
  <c r="J14" i="11" s="1"/>
  <c r="J18" i="11" s="1"/>
  <c r="J19" i="11" s="1"/>
  <c r="J22" i="11" s="1"/>
  <c r="J23" i="11" s="1"/>
  <c r="J25" i="11" s="1"/>
  <c r="H10" i="11"/>
  <c r="H14" i="11" s="1"/>
  <c r="H18" i="11" s="1"/>
  <c r="H19" i="11" s="1"/>
  <c r="H22" i="11" s="1"/>
  <c r="H23" i="11" s="1"/>
  <c r="H25" i="11" s="1"/>
  <c r="F10" i="11"/>
  <c r="F14" i="11" s="1"/>
  <c r="F18" i="11" s="1"/>
  <c r="F19" i="11" s="1"/>
  <c r="F22" i="11" s="1"/>
  <c r="F23" i="11" s="1"/>
  <c r="F25" i="11" s="1"/>
  <c r="D10" i="11"/>
  <c r="D14" i="11" s="1"/>
  <c r="D18" i="11" s="1"/>
  <c r="D19" i="11" s="1"/>
  <c r="D22" i="11" s="1"/>
  <c r="D23" i="11" s="1"/>
  <c r="N10" i="10"/>
  <c r="N14" i="10" s="1"/>
  <c r="N18" i="10" s="1"/>
  <c r="N19" i="10" s="1"/>
  <c r="N22" i="10" s="1"/>
  <c r="N23" i="10" s="1"/>
  <c r="N25" i="10" s="1"/>
  <c r="L10" i="10"/>
  <c r="L14" i="10" s="1"/>
  <c r="L18" i="10" s="1"/>
  <c r="L19" i="10" s="1"/>
  <c r="L22" i="10" s="1"/>
  <c r="L23" i="10" s="1"/>
  <c r="L25" i="10" s="1"/>
  <c r="J10" i="10"/>
  <c r="J14" i="10" s="1"/>
  <c r="J18" i="10" s="1"/>
  <c r="J19" i="10" s="1"/>
  <c r="J22" i="10" s="1"/>
  <c r="J23" i="10" s="1"/>
  <c r="J25" i="10" s="1"/>
  <c r="H10" i="10"/>
  <c r="H14" i="10" s="1"/>
  <c r="H18" i="10" s="1"/>
  <c r="H19" i="10" s="1"/>
  <c r="H22" i="10" s="1"/>
  <c r="H23" i="10" s="1"/>
  <c r="H25" i="10" s="1"/>
  <c r="F10" i="10"/>
  <c r="F14" i="10" s="1"/>
  <c r="F18" i="10" s="1"/>
  <c r="F19" i="10" s="1"/>
  <c r="F22" i="10" s="1"/>
  <c r="F23" i="10" s="1"/>
  <c r="F25" i="10" s="1"/>
  <c r="D10" i="10"/>
  <c r="D14" i="10" s="1"/>
  <c r="D18" i="10" s="1"/>
  <c r="D19" i="10" s="1"/>
  <c r="D22" i="10" s="1"/>
  <c r="D23" i="10" s="1"/>
  <c r="D27" i="17" l="1"/>
  <c r="D25" i="17"/>
  <c r="D28" i="17" s="1"/>
  <c r="D27" i="16"/>
  <c r="D25" i="16"/>
  <c r="D28" i="16" s="1"/>
  <c r="D27" i="15"/>
  <c r="D25" i="15"/>
  <c r="D28" i="15" s="1"/>
  <c r="D27" i="14"/>
  <c r="D25" i="14"/>
  <c r="D28" i="14" s="1"/>
  <c r="D27" i="13"/>
  <c r="D25" i="13"/>
  <c r="D28" i="13" s="1"/>
  <c r="D27" i="12"/>
  <c r="D25" i="12"/>
  <c r="D28" i="12" s="1"/>
  <c r="D27" i="11"/>
  <c r="D25" i="11"/>
  <c r="D28" i="11" s="1"/>
  <c r="D27" i="10"/>
  <c r="D25" i="10"/>
  <c r="D28" i="10" s="1"/>
  <c r="N10" i="9"/>
  <c r="N14" i="9" s="1"/>
  <c r="N18" i="9" s="1"/>
  <c r="N19" i="9" s="1"/>
  <c r="N22" i="9" s="1"/>
  <c r="N23" i="9" s="1"/>
  <c r="N25" i="9" s="1"/>
  <c r="L10" i="9"/>
  <c r="L14" i="9" s="1"/>
  <c r="L18" i="9" s="1"/>
  <c r="L19" i="9" s="1"/>
  <c r="L22" i="9" s="1"/>
  <c r="L23" i="9" s="1"/>
  <c r="L25" i="9" s="1"/>
  <c r="J10" i="9"/>
  <c r="J14" i="9" s="1"/>
  <c r="J18" i="9" s="1"/>
  <c r="H10" i="9"/>
  <c r="H14" i="9" s="1"/>
  <c r="H18" i="9" s="1"/>
  <c r="H19" i="9" s="1"/>
  <c r="H22" i="9" s="1"/>
  <c r="H23" i="9" s="1"/>
  <c r="H25" i="9" s="1"/>
  <c r="F10" i="9"/>
  <c r="F14" i="9" s="1"/>
  <c r="D10" i="9"/>
  <c r="D14" i="9" s="1"/>
  <c r="J19" i="9" l="1"/>
  <c r="J22" i="9" s="1"/>
  <c r="J23" i="9" s="1"/>
  <c r="J25" i="9" s="1"/>
  <c r="F18" i="9"/>
  <c r="F19" i="9" s="1"/>
  <c r="F22" i="9" s="1"/>
  <c r="F23" i="9" s="1"/>
  <c r="F25" i="9" s="1"/>
  <c r="D18" i="9"/>
  <c r="D19" i="9" s="1"/>
  <c r="D22" i="9" s="1"/>
  <c r="D23" i="9" l="1"/>
  <c r="D25" i="9" s="1"/>
  <c r="D27" i="9" l="1"/>
  <c r="D29" i="9" s="1"/>
</calcChain>
</file>

<file path=xl/sharedStrings.xml><?xml version="1.0" encoding="utf-8"?>
<sst xmlns="http://schemas.openxmlformats.org/spreadsheetml/2006/main" count="1304" uniqueCount="112">
  <si>
    <t>Sub-satellite longitude</t>
  </si>
  <si>
    <t>Whole band</t>
  </si>
  <si>
    <t>&gt; 5850 MHz</t>
  </si>
  <si>
    <t>dB</t>
  </si>
  <si>
    <t>dBW</t>
  </si>
  <si>
    <t>dBi</t>
  </si>
  <si>
    <t>W/Hz</t>
  </si>
  <si>
    <t xml:space="preserve">Manufacturing cell </t>
  </si>
  <si>
    <t>Factory hall</t>
  </si>
  <si>
    <t>Plant level</t>
  </si>
  <si>
    <t>MHz</t>
  </si>
  <si>
    <t>K</t>
  </si>
  <si>
    <t>Step</t>
  </si>
  <si>
    <t>Parameter</t>
  </si>
  <si>
    <t>Value</t>
  </si>
  <si>
    <t>Average Tx ratio (%)</t>
  </si>
  <si>
    <r>
      <t>D</t>
    </r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sat</t>
    </r>
    <r>
      <rPr>
        <sz val="10"/>
        <color theme="1"/>
        <rFont val="Times New Roman"/>
        <family val="1"/>
      </rPr>
      <t xml:space="preserve"> increase for contribution of all omni-directional mesh devices in this country (eqn. A1)   (K)</t>
    </r>
  </si>
  <si>
    <r>
      <t>T</t>
    </r>
    <r>
      <rPr>
        <vertAlign val="subscript"/>
        <sz val="10"/>
        <color theme="1"/>
        <rFont val="Times New Roman"/>
        <family val="1"/>
      </rPr>
      <t xml:space="preserve">sat </t>
    </r>
    <r>
      <rPr>
        <sz val="10"/>
        <color theme="1"/>
        <rFont val="Times New Roman"/>
        <family val="1"/>
      </rPr>
      <t>(K)</t>
    </r>
  </si>
  <si>
    <t>dBW/Hz</t>
  </si>
  <si>
    <t>mW</t>
  </si>
  <si>
    <t>Number of WIA devices for europe</t>
  </si>
  <si>
    <t>Unit</t>
  </si>
  <si>
    <t xml:space="preserve">Tx antenna gain in direction of satellite for WIA device </t>
  </si>
  <si>
    <t>Wall Attenuation</t>
  </si>
  <si>
    <t>Attenuation of mean TPC</t>
  </si>
  <si>
    <t>Bandwidth of WIA</t>
  </si>
  <si>
    <t>Number of channels</t>
  </si>
  <si>
    <t xml:space="preserve">Gain of satellit receiving antenna in the direction of WIA </t>
  </si>
  <si>
    <t xml:space="preserve">Free Space path loss </t>
  </si>
  <si>
    <r>
      <t>N</t>
    </r>
    <r>
      <rPr>
        <vertAlign val="subscript"/>
        <sz val="10"/>
        <color theme="1"/>
        <rFont val="Times New Roman"/>
        <family val="1"/>
      </rPr>
      <t>CH</t>
    </r>
  </si>
  <si>
    <r>
      <t>G</t>
    </r>
    <r>
      <rPr>
        <vertAlign val="subscript"/>
        <sz val="10"/>
        <color theme="1"/>
        <rFont val="Times New Roman"/>
        <family val="1"/>
      </rPr>
      <t xml:space="preserve">sat </t>
    </r>
  </si>
  <si>
    <r>
      <t>B</t>
    </r>
    <r>
      <rPr>
        <vertAlign val="subscript"/>
        <sz val="10"/>
        <color theme="1"/>
        <rFont val="Times New Roman"/>
        <family val="1"/>
      </rPr>
      <t>WIA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</si>
  <si>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sat</t>
    </r>
  </si>
  <si>
    <r>
      <t>T</t>
    </r>
    <r>
      <rPr>
        <vertAlign val="subscript"/>
        <sz val="10"/>
        <color theme="1"/>
        <rFont val="Times New Roman"/>
        <family val="1"/>
      </rPr>
      <t>sat</t>
    </r>
  </si>
  <si>
    <r>
      <t>N</t>
    </r>
    <r>
      <rPr>
        <vertAlign val="subscript"/>
        <sz val="10"/>
        <color theme="1"/>
        <rFont val="Times New Roman"/>
        <family val="1"/>
      </rPr>
      <t>WIA</t>
    </r>
  </si>
  <si>
    <t>Transmit power e.i.r.p.  of WIA</t>
  </si>
  <si>
    <r>
      <t>P</t>
    </r>
    <r>
      <rPr>
        <vertAlign val="subscript"/>
        <sz val="10"/>
        <color theme="1"/>
        <rFont val="Times New Roman"/>
        <family val="1"/>
      </rPr>
      <t>WIA</t>
    </r>
  </si>
  <si>
    <r>
      <t>G</t>
    </r>
    <r>
      <rPr>
        <vertAlign val="subscript"/>
        <sz val="10"/>
        <color theme="1"/>
        <rFont val="Times New Roman"/>
        <family val="1"/>
      </rPr>
      <t>WIA</t>
    </r>
  </si>
  <si>
    <r>
      <t>L</t>
    </r>
    <r>
      <rPr>
        <vertAlign val="subscript"/>
        <sz val="10"/>
        <color theme="1"/>
        <rFont val="Times New Roman"/>
        <family val="1"/>
      </rPr>
      <t>FS</t>
    </r>
  </si>
  <si>
    <r>
      <t>L</t>
    </r>
    <r>
      <rPr>
        <vertAlign val="subscript"/>
        <sz val="10"/>
        <color theme="1"/>
        <rFont val="Times New Roman"/>
        <family val="1"/>
      </rPr>
      <t>Wall</t>
    </r>
  </si>
  <si>
    <r>
      <t>L</t>
    </r>
    <r>
      <rPr>
        <vertAlign val="subscript"/>
        <sz val="10"/>
        <color theme="1"/>
        <rFont val="Times New Roman"/>
        <family val="1"/>
      </rPr>
      <t>TPC</t>
    </r>
  </si>
  <si>
    <t xml:space="preserve"> Tx power per device</t>
  </si>
  <si>
    <r>
      <t>R</t>
    </r>
    <r>
      <rPr>
        <vertAlign val="subscript"/>
        <sz val="10"/>
        <color theme="1"/>
        <rFont val="Times New Roman"/>
        <family val="1"/>
      </rPr>
      <t>Tx</t>
    </r>
  </si>
  <si>
    <t xml:space="preserve">Total WIA e.i.r.p. in direction of satellite </t>
  </si>
  <si>
    <r>
      <t>P</t>
    </r>
    <r>
      <rPr>
        <vertAlign val="subscript"/>
        <sz val="10"/>
        <color theme="1"/>
        <rFont val="Times New Roman"/>
        <family val="1"/>
      </rPr>
      <t>total</t>
    </r>
  </si>
  <si>
    <r>
      <t xml:space="preserve"> T</t>
    </r>
    <r>
      <rPr>
        <vertAlign val="subscript"/>
        <sz val="10"/>
        <color theme="1"/>
        <rFont val="Times New Roman"/>
        <family val="1"/>
      </rPr>
      <t xml:space="preserve">sat </t>
    </r>
    <r>
      <rPr>
        <sz val="10"/>
        <color theme="1"/>
        <rFont val="Times New Roman"/>
        <family val="1"/>
      </rPr>
      <t>(K)</t>
    </r>
  </si>
  <si>
    <r>
      <rPr>
        <sz val="10"/>
        <color theme="1"/>
        <rFont val="Times New Roman"/>
        <family val="1"/>
      </rPr>
      <t>Total</t>
    </r>
    <r>
      <rPr>
        <sz val="10"/>
        <color theme="1"/>
        <rFont val="Symbol"/>
        <family val="1"/>
        <charset val="2"/>
      </rPr>
      <t xml:space="preserve"> D</t>
    </r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sat</t>
    </r>
    <r>
      <rPr>
        <sz val="10"/>
        <color theme="1"/>
        <rFont val="Times New Roman"/>
        <family val="1"/>
      </rPr>
      <t xml:space="preserve"> / T</t>
    </r>
    <r>
      <rPr>
        <vertAlign val="subscript"/>
        <sz val="10"/>
        <color theme="1"/>
        <rFont val="Times New Roman"/>
        <family val="1"/>
      </rPr>
      <t xml:space="preserve">sat </t>
    </r>
    <r>
      <rPr>
        <sz val="10"/>
        <color theme="1"/>
        <rFont val="Times New Roman"/>
        <family val="1"/>
      </rPr>
      <t xml:space="preserve"> increase from all WIA devices </t>
    </r>
  </si>
  <si>
    <r>
      <t>D</t>
    </r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sat</t>
    </r>
    <r>
      <rPr>
        <sz val="10"/>
        <color theme="1"/>
        <rFont val="Times New Roman"/>
        <family val="1"/>
      </rPr>
      <t xml:space="preserve"> / T</t>
    </r>
    <r>
      <rPr>
        <vertAlign val="subscript"/>
        <sz val="10"/>
        <color theme="1"/>
        <rFont val="Times New Roman"/>
        <family val="1"/>
      </rPr>
      <t xml:space="preserve">sat </t>
    </r>
    <r>
      <rPr>
        <sz val="10"/>
        <color theme="1"/>
        <rFont val="Times New Roman"/>
        <family val="1"/>
      </rPr>
      <t xml:space="preserve"> increase from all WIA devices per WIA device type</t>
    </r>
  </si>
  <si>
    <r>
      <t>Y</t>
    </r>
    <r>
      <rPr>
        <vertAlign val="subscript"/>
        <sz val="10"/>
        <color theme="1"/>
        <rFont val="Times New Roman"/>
        <family val="1"/>
      </rPr>
      <t>WIA</t>
    </r>
  </si>
  <si>
    <r>
      <rPr>
        <sz val="10"/>
        <color theme="1"/>
        <rFont val="Times New Roman"/>
        <family val="1"/>
      </rPr>
      <t>Total</t>
    </r>
    <r>
      <rPr>
        <sz val="10"/>
        <color theme="1"/>
        <rFont val="Symbol"/>
        <family val="1"/>
        <charset val="2"/>
      </rPr>
      <t xml:space="preserve"> D</t>
    </r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sat</t>
    </r>
    <r>
      <rPr>
        <sz val="10"/>
        <color theme="1"/>
        <rFont val="Times New Roman"/>
        <family val="1"/>
      </rPr>
      <t xml:space="preserve"> increase for contribution of all WIA devices types</t>
    </r>
  </si>
  <si>
    <t>Part of Frequency range 5725-5875 MHz used</t>
  </si>
  <si>
    <r>
      <t>Satellite Maximum Receive Gain G</t>
    </r>
    <r>
      <rPr>
        <vertAlign val="subscript"/>
        <sz val="11"/>
        <color theme="1"/>
        <rFont val="Calibri"/>
        <family val="2"/>
        <scheme val="minor"/>
      </rPr>
      <t>sat</t>
    </r>
    <r>
      <rPr>
        <sz val="11"/>
        <color theme="1"/>
        <rFont val="Calibri"/>
        <family val="2"/>
        <scheme val="minor"/>
      </rPr>
      <t>(dBi)</t>
    </r>
  </si>
  <si>
    <r>
      <t>Space Station Receiving System Noise Temperature T</t>
    </r>
    <r>
      <rPr>
        <vertAlign val="subscript"/>
        <sz val="11"/>
        <color theme="1"/>
        <rFont val="Calibri"/>
        <family val="2"/>
        <scheme val="minor"/>
      </rPr>
      <t>sat</t>
    </r>
    <r>
      <rPr>
        <sz val="11"/>
        <color theme="1"/>
        <rFont val="Calibri"/>
        <family val="2"/>
        <scheme val="minor"/>
      </rPr>
      <t xml:space="preserve"> (K)</t>
    </r>
  </si>
  <si>
    <t>5° West</t>
  </si>
  <si>
    <t>Space Station Receiving System Noise Temperature</t>
  </si>
  <si>
    <t>14° West</t>
  </si>
  <si>
    <t>Azimuth</t>
  </si>
  <si>
    <t>Elevation</t>
  </si>
  <si>
    <t>32°</t>
  </si>
  <si>
    <t>197°</t>
  </si>
  <si>
    <t>29°</t>
  </si>
  <si>
    <t>208°</t>
  </si>
  <si>
    <t>31.5° West</t>
  </si>
  <si>
    <t>227°</t>
  </si>
  <si>
    <t>22°</t>
  </si>
  <si>
    <t>3° West</t>
  </si>
  <si>
    <t>187°</t>
  </si>
  <si>
    <t>18° West</t>
  </si>
  <si>
    <t>27°</t>
  </si>
  <si>
    <t>213°</t>
  </si>
  <si>
    <t>53° West</t>
  </si>
  <si>
    <t>19°</t>
  </si>
  <si>
    <t>128°</t>
  </si>
  <si>
    <t>16°</t>
  </si>
  <si>
    <t>66° West</t>
  </si>
  <si>
    <t>116°</t>
  </si>
  <si>
    <t>12°</t>
  </si>
  <si>
    <t>359° West</t>
  </si>
  <si>
    <t>199°</t>
  </si>
  <si>
    <t>28°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</si>
  <si>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sat_j</t>
    </r>
  </si>
  <si>
    <t>Satellite</t>
  </si>
  <si>
    <t>Part of Frequency range</t>
  </si>
  <si>
    <t xml:space="preserve">Satellite Maximum Receive Gain </t>
  </si>
  <si>
    <r>
      <t xml:space="preserve">Space Station Receiving System Noise Temperature </t>
    </r>
    <r>
      <rPr>
        <b/>
        <i/>
        <sz val="12"/>
        <rFont val="Times New Roman"/>
        <family val="1"/>
      </rPr>
      <t/>
    </r>
  </si>
  <si>
    <r>
      <t>G</t>
    </r>
    <r>
      <rPr>
        <b/>
        <vertAlign val="subscript"/>
        <sz val="12"/>
        <rFont val="Calibri"/>
        <family val="2"/>
        <scheme val="minor"/>
      </rPr>
      <t>sat</t>
    </r>
  </si>
  <si>
    <r>
      <t>T</t>
    </r>
    <r>
      <rPr>
        <b/>
        <vertAlign val="subscript"/>
        <sz val="12"/>
        <rFont val="Calibri"/>
        <family val="2"/>
        <scheme val="minor"/>
      </rPr>
      <t>sat</t>
    </r>
    <r>
      <rPr>
        <b/>
        <sz val="12"/>
        <rFont val="Calibri"/>
        <family val="2"/>
        <scheme val="minor"/>
      </rPr>
      <t xml:space="preserve"> </t>
    </r>
  </si>
  <si>
    <r>
      <t>EIRP</t>
    </r>
    <r>
      <rPr>
        <b/>
        <vertAlign val="subscript"/>
        <sz val="12"/>
        <color theme="1"/>
        <rFont val="Calibri"/>
        <family val="2"/>
        <scheme val="minor"/>
      </rPr>
      <t>WIA</t>
    </r>
  </si>
  <si>
    <t>Kelvin</t>
  </si>
  <si>
    <t>A</t>
  </si>
  <si>
    <r>
      <t>5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West</t>
    </r>
  </si>
  <si>
    <t>B</t>
  </si>
  <si>
    <r>
      <t>14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West</t>
    </r>
  </si>
  <si>
    <t>C</t>
  </si>
  <si>
    <r>
      <t>31.5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West</t>
    </r>
  </si>
  <si>
    <t>D</t>
  </si>
  <si>
    <r>
      <t>3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East</t>
    </r>
  </si>
  <si>
    <t>E</t>
  </si>
  <si>
    <r>
      <t>18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West</t>
    </r>
  </si>
  <si>
    <t>&gt;5850MHz</t>
  </si>
  <si>
    <t>F</t>
  </si>
  <si>
    <r>
      <t>53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East</t>
    </r>
  </si>
  <si>
    <t>G</t>
  </si>
  <si>
    <r>
      <t>59.5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East</t>
    </r>
  </si>
  <si>
    <t>H</t>
  </si>
  <si>
    <r>
      <t>66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East</t>
    </r>
  </si>
  <si>
    <t xml:space="preserve"> &gt;5850 MHz</t>
  </si>
  <si>
    <t>I</t>
  </si>
  <si>
    <r>
      <t>359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East</t>
    </r>
  </si>
  <si>
    <t>&gt;5850 MHz</t>
  </si>
  <si>
    <r>
      <t xml:space="preserve">Acceptable aggregate e.i.r.p. </t>
    </r>
    <r>
      <rPr>
        <b/>
        <vertAlign val="subscript"/>
        <sz val="12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for Y=1%
</t>
    </r>
  </si>
  <si>
    <r>
      <t xml:space="preserve">Acceptable aggregate e.i.r.p. </t>
    </r>
    <r>
      <rPr>
        <b/>
        <vertAlign val="subscript"/>
        <sz val="12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for Y=6%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</si>
</sst>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%"/>
  </numFmts>
  <fonts count="17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Times New Roman"/>
      <family val="1"/>
    </font>
    <font>
      <b/>
      <vertAlign val="subscript"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165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5" fontId="0" fillId="0" borderId="0" xfId="0" applyNumberFormat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0" fillId="2" borderId="3" xfId="0" applyNumberFormat="1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right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1" fontId="15" fillId="0" borderId="3" xfId="0" applyNumberFormat="1" applyFont="1" applyBorder="1" applyAlignment="1">
      <alignment horizontal="center" wrapText="1"/>
    </xf>
    <xf numFmtId="164" fontId="15" fillId="0" borderId="3" xfId="0" applyNumberFormat="1" applyFont="1" applyBorder="1" applyAlignment="1">
      <alignment horizontal="center"/>
    </xf>
    <xf numFmtId="165" fontId="0" fillId="0" borderId="3" xfId="0" applyNumberForma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I5" sqref="I5"/>
    </sheetView>
  </sheetViews>
  <sheetFormatPr defaultColWidth="11.42578125" defaultRowHeight="15" x14ac:dyDescent="0.25"/>
  <cols>
    <col min="2" max="2" width="14.85546875" customWidth="1"/>
    <col min="3" max="3" width="16.7109375" customWidth="1"/>
    <col min="4" max="4" width="21.85546875" customWidth="1"/>
    <col min="5" max="5" width="21.42578125" customWidth="1"/>
    <col min="6" max="6" width="17" customWidth="1"/>
    <col min="7" max="7" width="15.140625" customWidth="1"/>
  </cols>
  <sheetData>
    <row r="1" spans="1:13" ht="80.45" x14ac:dyDescent="0.3">
      <c r="A1" s="65" t="s">
        <v>81</v>
      </c>
      <c r="B1" s="65" t="s">
        <v>0</v>
      </c>
      <c r="C1" s="65" t="s">
        <v>82</v>
      </c>
      <c r="D1" s="65" t="s">
        <v>83</v>
      </c>
      <c r="E1" s="65" t="s">
        <v>84</v>
      </c>
      <c r="F1" s="65" t="s">
        <v>110</v>
      </c>
      <c r="G1" s="65" t="s">
        <v>111</v>
      </c>
      <c r="H1" s="60"/>
      <c r="I1" s="60"/>
      <c r="J1" s="60"/>
      <c r="K1" s="60"/>
      <c r="L1" s="60"/>
      <c r="M1" s="60"/>
    </row>
    <row r="2" spans="1:13" ht="18" x14ac:dyDescent="0.3">
      <c r="A2" s="66"/>
      <c r="B2" s="66"/>
      <c r="C2" s="66"/>
      <c r="D2" s="65" t="s">
        <v>85</v>
      </c>
      <c r="E2" s="65" t="s">
        <v>86</v>
      </c>
      <c r="F2" s="67" t="s">
        <v>87</v>
      </c>
      <c r="G2" s="67" t="s">
        <v>87</v>
      </c>
      <c r="H2" s="60"/>
      <c r="I2" s="60"/>
      <c r="J2" s="61"/>
      <c r="K2" s="61"/>
      <c r="L2" s="61"/>
      <c r="M2" s="61"/>
    </row>
    <row r="3" spans="1:13" ht="15.6" x14ac:dyDescent="0.3">
      <c r="A3" s="68"/>
      <c r="B3" s="68"/>
      <c r="C3" s="68"/>
      <c r="D3" s="69" t="s">
        <v>5</v>
      </c>
      <c r="E3" s="69" t="s">
        <v>88</v>
      </c>
      <c r="F3" s="70" t="s">
        <v>18</v>
      </c>
      <c r="G3" s="70" t="s">
        <v>18</v>
      </c>
      <c r="H3" s="62"/>
      <c r="I3" s="62"/>
      <c r="J3" s="1"/>
      <c r="K3" s="1"/>
      <c r="L3" s="62"/>
      <c r="M3" s="1"/>
    </row>
    <row r="4" spans="1:13" ht="31.15" x14ac:dyDescent="0.3">
      <c r="A4" s="71" t="s">
        <v>89</v>
      </c>
      <c r="B4" s="71" t="s">
        <v>90</v>
      </c>
      <c r="C4" s="71" t="s">
        <v>1</v>
      </c>
      <c r="D4" s="72">
        <v>34</v>
      </c>
      <c r="E4" s="72">
        <v>773</v>
      </c>
      <c r="F4" s="73">
        <f t="shared" ref="F4:F12" si="0">10*LOG(0.01)-29-D4+10*LOG(E4)</f>
        <v>-54.118205060816749</v>
      </c>
      <c r="G4" s="73">
        <f>10*LOG(0.06)-29-D4+10*LOG(E4)</f>
        <v>-46.33669255698031</v>
      </c>
      <c r="H4" s="63"/>
      <c r="I4" s="63"/>
      <c r="J4" s="64"/>
      <c r="K4" s="64"/>
      <c r="L4" s="64"/>
      <c r="M4" s="64"/>
    </row>
    <row r="5" spans="1:13" ht="31.15" x14ac:dyDescent="0.3">
      <c r="A5" s="71" t="s">
        <v>91</v>
      </c>
      <c r="B5" s="71" t="s">
        <v>92</v>
      </c>
      <c r="C5" s="71" t="s">
        <v>1</v>
      </c>
      <c r="D5" s="72">
        <v>26.5</v>
      </c>
      <c r="E5" s="72">
        <v>1200</v>
      </c>
      <c r="F5" s="73">
        <f t="shared" si="0"/>
        <v>-44.708187539523749</v>
      </c>
      <c r="G5" s="73">
        <f t="shared" ref="G5:G12" si="1">10*LOG(0.06)-29-D5+10*LOG(E5)</f>
        <v>-36.92667503568731</v>
      </c>
      <c r="H5" s="63"/>
      <c r="I5" s="63"/>
      <c r="J5" s="64"/>
      <c r="K5" s="64"/>
      <c r="L5" s="64"/>
      <c r="M5" s="64"/>
    </row>
    <row r="6" spans="1:13" ht="31.15" x14ac:dyDescent="0.3">
      <c r="A6" s="71" t="s">
        <v>93</v>
      </c>
      <c r="B6" s="71" t="s">
        <v>94</v>
      </c>
      <c r="C6" s="71" t="s">
        <v>2</v>
      </c>
      <c r="D6" s="72">
        <v>32.799999999999997</v>
      </c>
      <c r="E6" s="72">
        <v>700</v>
      </c>
      <c r="F6" s="73">
        <f t="shared" si="0"/>
        <v>-53.349019599857428</v>
      </c>
      <c r="G6" s="73">
        <f t="shared" si="1"/>
        <v>-45.567507096020989</v>
      </c>
      <c r="H6" s="63"/>
      <c r="I6" s="63"/>
      <c r="J6" s="64"/>
      <c r="K6" s="64"/>
      <c r="L6" s="64"/>
      <c r="M6" s="64"/>
    </row>
    <row r="7" spans="1:13" ht="31.15" x14ac:dyDescent="0.3">
      <c r="A7" s="71" t="s">
        <v>95</v>
      </c>
      <c r="B7" s="71" t="s">
        <v>96</v>
      </c>
      <c r="C7" s="71" t="s">
        <v>1</v>
      </c>
      <c r="D7" s="72">
        <v>34</v>
      </c>
      <c r="E7" s="72">
        <v>773</v>
      </c>
      <c r="F7" s="73">
        <f t="shared" si="0"/>
        <v>-54.118205060816749</v>
      </c>
      <c r="G7" s="73">
        <f t="shared" si="1"/>
        <v>-46.33669255698031</v>
      </c>
      <c r="H7" s="63"/>
      <c r="I7" s="63"/>
      <c r="J7" s="64"/>
      <c r="K7" s="64"/>
      <c r="L7" s="64"/>
      <c r="M7" s="64"/>
    </row>
    <row r="8" spans="1:13" ht="17.45" x14ac:dyDescent="0.3">
      <c r="A8" s="71" t="s">
        <v>97</v>
      </c>
      <c r="B8" s="71" t="s">
        <v>98</v>
      </c>
      <c r="C8" s="71" t="s">
        <v>99</v>
      </c>
      <c r="D8" s="72">
        <v>32.799999999999997</v>
      </c>
      <c r="E8" s="72">
        <v>700</v>
      </c>
      <c r="F8" s="73">
        <f t="shared" si="0"/>
        <v>-53.349019599857428</v>
      </c>
      <c r="G8" s="73">
        <f t="shared" si="1"/>
        <v>-45.567507096020989</v>
      </c>
      <c r="H8" s="63"/>
      <c r="I8" s="63"/>
      <c r="J8" s="64"/>
      <c r="K8" s="64"/>
      <c r="L8" s="64"/>
      <c r="M8" s="64"/>
    </row>
    <row r="9" spans="1:13" ht="17.45" x14ac:dyDescent="0.3">
      <c r="A9" s="71" t="s">
        <v>100</v>
      </c>
      <c r="B9" s="71" t="s">
        <v>101</v>
      </c>
      <c r="C9" s="71" t="s">
        <v>1</v>
      </c>
      <c r="D9" s="72">
        <v>26.5</v>
      </c>
      <c r="E9" s="72">
        <v>1200</v>
      </c>
      <c r="F9" s="73">
        <f t="shared" si="0"/>
        <v>-44.708187539523749</v>
      </c>
      <c r="G9" s="73">
        <f t="shared" si="1"/>
        <v>-36.92667503568731</v>
      </c>
      <c r="H9" s="63"/>
      <c r="I9" s="63"/>
      <c r="J9" s="64"/>
      <c r="K9" s="64"/>
      <c r="L9" s="64"/>
      <c r="M9" s="64"/>
    </row>
    <row r="10" spans="1:13" ht="17.45" x14ac:dyDescent="0.3">
      <c r="A10" s="71" t="s">
        <v>102</v>
      </c>
      <c r="B10" s="71" t="s">
        <v>103</v>
      </c>
      <c r="C10" s="71" t="s">
        <v>1</v>
      </c>
      <c r="D10" s="72">
        <v>34</v>
      </c>
      <c r="E10" s="72">
        <v>1200</v>
      </c>
      <c r="F10" s="73">
        <f t="shared" si="0"/>
        <v>-52.208187539523749</v>
      </c>
      <c r="G10" s="73">
        <f t="shared" si="1"/>
        <v>-44.42667503568731</v>
      </c>
      <c r="H10" s="63"/>
      <c r="I10" s="63"/>
      <c r="J10" s="64"/>
      <c r="K10" s="64"/>
      <c r="L10" s="64"/>
      <c r="M10" s="64"/>
    </row>
    <row r="11" spans="1:13" ht="17.45" x14ac:dyDescent="0.3">
      <c r="A11" s="71" t="s">
        <v>104</v>
      </c>
      <c r="B11" s="71" t="s">
        <v>105</v>
      </c>
      <c r="C11" s="71" t="s">
        <v>106</v>
      </c>
      <c r="D11" s="72">
        <v>34.700000000000003</v>
      </c>
      <c r="E11" s="72">
        <v>700</v>
      </c>
      <c r="F11" s="73">
        <f t="shared" si="0"/>
        <v>-55.249019599857434</v>
      </c>
      <c r="G11" s="73">
        <f t="shared" si="1"/>
        <v>-47.467507096020995</v>
      </c>
      <c r="H11" s="63"/>
      <c r="I11" s="63"/>
      <c r="J11" s="64"/>
      <c r="K11" s="64"/>
      <c r="L11" s="64"/>
      <c r="M11" s="64"/>
    </row>
    <row r="12" spans="1:13" ht="17.45" x14ac:dyDescent="0.3">
      <c r="A12" s="71" t="s">
        <v>107</v>
      </c>
      <c r="B12" s="71" t="s">
        <v>108</v>
      </c>
      <c r="C12" s="71" t="s">
        <v>109</v>
      </c>
      <c r="D12" s="72">
        <v>32.799999999999997</v>
      </c>
      <c r="E12" s="72">
        <v>700</v>
      </c>
      <c r="F12" s="73">
        <f t="shared" si="0"/>
        <v>-53.349019599857428</v>
      </c>
      <c r="G12" s="73">
        <f t="shared" si="1"/>
        <v>-45.567507096020989</v>
      </c>
      <c r="H12" s="63"/>
      <c r="I12" s="63"/>
      <c r="J12" s="64"/>
      <c r="K12" s="64"/>
      <c r="L12" s="64"/>
      <c r="M12" s="64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topLeftCell="A4" workbookViewId="0">
      <selection activeCell="D16" sqref="D16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77</v>
      </c>
      <c r="D1" s="10" t="s">
        <v>56</v>
      </c>
      <c r="E1" s="57" t="s">
        <v>78</v>
      </c>
    </row>
    <row r="2" spans="1:17" ht="15.95" customHeight="1" thickBot="1" x14ac:dyDescent="0.3">
      <c r="B2" s="44" t="s">
        <v>50</v>
      </c>
      <c r="C2" s="9" t="s">
        <v>2</v>
      </c>
      <c r="D2" s="10" t="s">
        <v>57</v>
      </c>
      <c r="E2" s="56" t="s">
        <v>79</v>
      </c>
      <c r="F2" s="13"/>
      <c r="G2" s="12">
        <v>-8.1</v>
      </c>
      <c r="H2" s="11" t="s">
        <v>5</v>
      </c>
    </row>
    <row r="3" spans="1:17" ht="15.95" customHeight="1" x14ac:dyDescent="0.3">
      <c r="B3" s="44" t="s">
        <v>51</v>
      </c>
      <c r="C3" s="9">
        <v>32.799999999999997</v>
      </c>
    </row>
    <row r="4" spans="1:17" ht="15.95" customHeight="1" x14ac:dyDescent="0.3">
      <c r="B4" s="44" t="s">
        <v>52</v>
      </c>
      <c r="C4" s="9">
        <v>700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32.799999999999997</v>
      </c>
      <c r="E20" s="7" t="s">
        <v>5</v>
      </c>
      <c r="F20" s="54">
        <v>32.799999999999997</v>
      </c>
      <c r="G20" s="7" t="s">
        <v>5</v>
      </c>
      <c r="H20" s="54">
        <v>32.799999999999997</v>
      </c>
      <c r="I20" s="7" t="s">
        <v>5</v>
      </c>
      <c r="J20" s="54">
        <v>32.799999999999997</v>
      </c>
      <c r="K20" s="7" t="s">
        <v>5</v>
      </c>
      <c r="L20" s="54">
        <v>32.799999999999997</v>
      </c>
      <c r="M20" s="7" t="s">
        <v>5</v>
      </c>
      <c r="N20" s="54">
        <v>32.799999999999997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25">
      <c r="A22" s="37">
        <v>13</v>
      </c>
      <c r="B22" s="46"/>
      <c r="C22" s="7"/>
      <c r="D22" s="14">
        <f>(D19+D20)</f>
        <v>-30.617309665679699</v>
      </c>
      <c r="E22" s="5" t="s">
        <v>6</v>
      </c>
      <c r="F22" s="14">
        <f>(F19+F20)</f>
        <v>-26.286777561985822</v>
      </c>
      <c r="G22" s="5" t="s">
        <v>6</v>
      </c>
      <c r="H22" s="14">
        <f>(H19+H20)</f>
        <v>-54.050266520291828</v>
      </c>
      <c r="I22" s="5" t="s">
        <v>6</v>
      </c>
      <c r="J22" s="14">
        <f>(J19+J20)</f>
        <v>-39.494890907797767</v>
      </c>
      <c r="K22" s="5" t="s">
        <v>6</v>
      </c>
      <c r="L22" s="14">
        <f>(L19+L20)</f>
        <v>-43.276403411634206</v>
      </c>
      <c r="M22" s="5" t="s">
        <v>6</v>
      </c>
      <c r="N22" s="14">
        <f>(N19+N20)</f>
        <v>-40.266368438356935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0.65824860444628353</v>
      </c>
      <c r="E23" s="14"/>
      <c r="F23" s="14">
        <f>10^(F22/10)/(1.38E-23*10^(F21/10))</f>
        <v>1.7841984485807143</v>
      </c>
      <c r="G23" s="14"/>
      <c r="H23" s="14">
        <f>10^(H22/10)/(1.38E-23*10^(H21/10))</f>
        <v>2.986030652462935E-3</v>
      </c>
      <c r="I23" s="14"/>
      <c r="J23" s="14">
        <f>10^(J22/10)/(1.38E-23*10^(J21/10))</f>
        <v>8.5237719694496103E-2</v>
      </c>
      <c r="K23" s="14"/>
      <c r="L23" s="14">
        <f>10^(L22/10)/(1.38E-23*10^(L21/10))</f>
        <v>3.5684578592236893E-2</v>
      </c>
      <c r="M23" s="14"/>
      <c r="N23" s="14">
        <f>10^(N22/10)/(1.38E-23*10^(N21/10))</f>
        <v>7.1364802751454653E-2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700</v>
      </c>
      <c r="E24" s="5" t="s">
        <v>11</v>
      </c>
      <c r="F24" s="31">
        <v>700</v>
      </c>
      <c r="G24" s="5" t="s">
        <v>11</v>
      </c>
      <c r="H24" s="31">
        <v>700</v>
      </c>
      <c r="I24" s="5" t="s">
        <v>11</v>
      </c>
      <c r="J24" s="31">
        <v>700</v>
      </c>
      <c r="K24" s="5" t="s">
        <v>11</v>
      </c>
      <c r="L24" s="31">
        <v>700</v>
      </c>
      <c r="M24" s="5" t="s">
        <v>11</v>
      </c>
      <c r="N24" s="31">
        <v>700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9.4035514920897648E-4</v>
      </c>
      <c r="E25" s="8"/>
      <c r="F25" s="8">
        <f>F23/F24</f>
        <v>2.5488549265438778E-3</v>
      </c>
      <c r="G25" s="8"/>
      <c r="H25" s="8">
        <f>H23/H24</f>
        <v>4.2657580749470498E-6</v>
      </c>
      <c r="I25" s="8"/>
      <c r="J25" s="8">
        <f>J23/J24</f>
        <v>1.217681709921373E-4</v>
      </c>
      <c r="K25" s="8"/>
      <c r="L25" s="8">
        <f>L23/L24</f>
        <v>5.0977969417481276E-5</v>
      </c>
      <c r="M25" s="8"/>
      <c r="N25" s="8">
        <f>N23/N24</f>
        <v>1.0194971821636379E-4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2.6377201847176486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3.7681716924537838E-3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="85" zoomScaleNormal="85" workbookViewId="0">
      <selection activeCell="C28" sqref="C28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x14ac:dyDescent="0.25">
      <c r="B1" s="45" t="s">
        <v>0</v>
      </c>
      <c r="C1" s="21" t="s">
        <v>53</v>
      </c>
      <c r="D1" s="22" t="s">
        <v>56</v>
      </c>
      <c r="E1" s="59" t="s">
        <v>59</v>
      </c>
    </row>
    <row r="2" spans="1:17" ht="15.95" customHeight="1" x14ac:dyDescent="0.25">
      <c r="B2" s="45" t="s">
        <v>50</v>
      </c>
      <c r="C2" s="21" t="s">
        <v>1</v>
      </c>
      <c r="D2" s="22" t="s">
        <v>57</v>
      </c>
      <c r="E2" s="59" t="s">
        <v>58</v>
      </c>
      <c r="F2" s="13"/>
      <c r="G2" s="12">
        <v>-10.6</v>
      </c>
      <c r="H2" s="11" t="s">
        <v>5</v>
      </c>
    </row>
    <row r="3" spans="1:17" ht="15.95" customHeight="1" x14ac:dyDescent="0.3">
      <c r="B3" s="45" t="s">
        <v>51</v>
      </c>
      <c r="C3" s="21">
        <v>34</v>
      </c>
    </row>
    <row r="4" spans="1:17" ht="15.95" customHeight="1" x14ac:dyDescent="0.3">
      <c r="B4" s="45" t="s">
        <v>52</v>
      </c>
      <c r="C4" s="21">
        <v>773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27">
        <v>34</v>
      </c>
      <c r="E20" s="23" t="s">
        <v>5</v>
      </c>
      <c r="F20" s="27">
        <v>34</v>
      </c>
      <c r="G20" s="23" t="s">
        <v>5</v>
      </c>
      <c r="H20" s="27">
        <v>34</v>
      </c>
      <c r="I20" s="23" t="s">
        <v>5</v>
      </c>
      <c r="J20" s="27">
        <v>34</v>
      </c>
      <c r="K20" s="23" t="s">
        <v>5</v>
      </c>
      <c r="L20" s="27">
        <v>34</v>
      </c>
      <c r="M20" s="23" t="s">
        <v>5</v>
      </c>
      <c r="N20" s="27">
        <v>34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3">
      <c r="A22" s="37">
        <v>13</v>
      </c>
      <c r="B22" s="46"/>
      <c r="C22" s="7"/>
      <c r="D22" s="14">
        <f>(D19+D20)</f>
        <v>-29.417309665679696</v>
      </c>
      <c r="E22" s="5" t="s">
        <v>6</v>
      </c>
      <c r="F22" s="14">
        <f>(F19+F20)</f>
        <v>-25.086777561985819</v>
      </c>
      <c r="G22" s="5" t="s">
        <v>6</v>
      </c>
      <c r="H22" s="14">
        <f>(H19+H20)</f>
        <v>-52.850266520291825</v>
      </c>
      <c r="I22" s="5" t="s">
        <v>6</v>
      </c>
      <c r="J22" s="14">
        <f>(J19+J20)</f>
        <v>-38.294890907797765</v>
      </c>
      <c r="K22" s="5" t="s">
        <v>6</v>
      </c>
      <c r="L22" s="14">
        <f>(L19+L20)</f>
        <v>-42.076403411634203</v>
      </c>
      <c r="M22" s="5" t="s">
        <v>6</v>
      </c>
      <c r="N22" s="14">
        <f>(N19+N20)</f>
        <v>-39.066368438356932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80</v>
      </c>
      <c r="D23" s="14">
        <f>10^(D22/10)/(1.38E-23*10^(D21/10))</f>
        <v>0.86774065845666482</v>
      </c>
      <c r="E23" s="14"/>
      <c r="F23" s="14">
        <f>10^(F22/10)/(1.38E-23*10^(F21/10))</f>
        <v>2.3520316277634135</v>
      </c>
      <c r="G23" s="14"/>
      <c r="H23" s="14">
        <f>10^(H22/10)/(1.38E-23*10^(H21/10))</f>
        <v>3.9363550291452443E-3</v>
      </c>
      <c r="I23" s="14"/>
      <c r="J23" s="14">
        <f>10^(J22/10)/(1.38E-23*10^(J21/10))</f>
        <v>0.11236519836645173</v>
      </c>
      <c r="K23" s="14"/>
      <c r="L23" s="14">
        <f>10^(L22/10)/(1.38E-23*10^(L21/10))</f>
        <v>4.7041436191762022E-2</v>
      </c>
      <c r="M23" s="14"/>
      <c r="N23" s="14">
        <f>10^(N22/10)/(1.38E-23*10^(N21/10))</f>
        <v>9.4077132122854137E-2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54</v>
      </c>
      <c r="C24" s="7" t="s">
        <v>33</v>
      </c>
      <c r="D24" s="31">
        <v>773</v>
      </c>
      <c r="E24" s="5" t="s">
        <v>11</v>
      </c>
      <c r="F24" s="31">
        <v>773</v>
      </c>
      <c r="G24" s="5" t="s">
        <v>11</v>
      </c>
      <c r="H24" s="31">
        <v>773</v>
      </c>
      <c r="I24" s="5" t="s">
        <v>11</v>
      </c>
      <c r="J24" s="31">
        <v>773</v>
      </c>
      <c r="K24" s="5" t="s">
        <v>11</v>
      </c>
      <c r="L24" s="31">
        <v>773</v>
      </c>
      <c r="M24" s="5" t="s">
        <v>11</v>
      </c>
      <c r="N24" s="31">
        <v>773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1.1225623007201356E-3</v>
      </c>
      <c r="E25" s="8"/>
      <c r="F25" s="8">
        <f>F23/F24</f>
        <v>3.0427317306124363E-3</v>
      </c>
      <c r="G25" s="8"/>
      <c r="H25" s="8">
        <f>H23/H24</f>
        <v>5.0923092226975995E-6</v>
      </c>
      <c r="I25" s="8"/>
      <c r="J25" s="8">
        <f>J23/J24</f>
        <v>1.4536248171597896E-4</v>
      </c>
      <c r="K25" s="8"/>
      <c r="L25" s="8">
        <f>L23/L24</f>
        <v>6.0855674245487736E-5</v>
      </c>
      <c r="M25" s="8"/>
      <c r="N25" s="8">
        <f>N23/N24</f>
        <v>1.2170392253926797E-4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7">
        <f>D23+F23+H23+J23+L23+N23</f>
        <v>3.4771924079302909</v>
      </c>
    </row>
    <row r="28" spans="1:17" ht="15.95" customHeight="1" x14ac:dyDescent="0.25">
      <c r="A28" s="36">
        <v>18</v>
      </c>
      <c r="B28" s="46" t="s">
        <v>45</v>
      </c>
      <c r="C28" s="7" t="s">
        <v>33</v>
      </c>
      <c r="D28" s="34">
        <v>773</v>
      </c>
    </row>
    <row r="29" spans="1:17" ht="15.95" customHeight="1" x14ac:dyDescent="0.25">
      <c r="A29" s="36">
        <v>19</v>
      </c>
      <c r="B29" s="47" t="s">
        <v>46</v>
      </c>
      <c r="C29" s="6" t="s">
        <v>48</v>
      </c>
      <c r="D29" s="35">
        <f>D27/D28</f>
        <v>4.4983084190560038E-3</v>
      </c>
    </row>
    <row r="30" spans="1:17" ht="15.95" customHeight="1" x14ac:dyDescent="0.25">
      <c r="A30" s="48"/>
    </row>
    <row r="31" spans="1:17" ht="15.95" customHeight="1" x14ac:dyDescent="0.25">
      <c r="A31" s="33"/>
    </row>
  </sheetData>
  <mergeCells count="8">
    <mergeCell ref="F6:K6"/>
    <mergeCell ref="L6:O6"/>
    <mergeCell ref="B18:B19"/>
    <mergeCell ref="C18:C19"/>
    <mergeCell ref="A19:A20"/>
    <mergeCell ref="B9:B10"/>
    <mergeCell ref="C9:C10"/>
    <mergeCell ref="D6:E6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zoomScale="85" zoomScaleNormal="85" workbookViewId="0">
      <selection activeCell="D10" sqref="D10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55</v>
      </c>
      <c r="D1" s="10" t="s">
        <v>56</v>
      </c>
      <c r="E1" s="57" t="s">
        <v>61</v>
      </c>
    </row>
    <row r="2" spans="1:17" ht="15.95" customHeight="1" thickBot="1" x14ac:dyDescent="0.3">
      <c r="B2" s="44" t="s">
        <v>50</v>
      </c>
      <c r="C2" s="9" t="s">
        <v>1</v>
      </c>
      <c r="D2" s="10" t="s">
        <v>57</v>
      </c>
      <c r="E2" s="56" t="s">
        <v>60</v>
      </c>
      <c r="F2" s="13"/>
      <c r="G2" s="12">
        <v>-8.6999999999999993</v>
      </c>
      <c r="H2" s="11" t="s">
        <v>5</v>
      </c>
    </row>
    <row r="3" spans="1:17" ht="15.95" customHeight="1" x14ac:dyDescent="0.3">
      <c r="B3" s="44" t="s">
        <v>51</v>
      </c>
      <c r="C3" s="9">
        <v>26.5</v>
      </c>
    </row>
    <row r="4" spans="1:17" ht="15.95" customHeight="1" x14ac:dyDescent="0.3">
      <c r="B4" s="44" t="s">
        <v>52</v>
      </c>
      <c r="C4" s="9">
        <v>1200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26.5</v>
      </c>
      <c r="E20" s="7" t="s">
        <v>5</v>
      </c>
      <c r="F20" s="54">
        <v>26.5</v>
      </c>
      <c r="G20" s="7" t="s">
        <v>5</v>
      </c>
      <c r="H20" s="54">
        <v>26.5</v>
      </c>
      <c r="I20" s="7" t="s">
        <v>5</v>
      </c>
      <c r="J20" s="54">
        <v>26.5</v>
      </c>
      <c r="K20" s="7" t="s">
        <v>5</v>
      </c>
      <c r="L20" s="54">
        <v>26.5</v>
      </c>
      <c r="M20" s="7" t="s">
        <v>5</v>
      </c>
      <c r="N20" s="54">
        <v>26.5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3">
      <c r="A22" s="37">
        <v>13</v>
      </c>
      <c r="B22" s="46"/>
      <c r="C22" s="7"/>
      <c r="D22" s="14">
        <f>(D19+D20)</f>
        <v>-36.917309665679696</v>
      </c>
      <c r="E22" s="5" t="s">
        <v>6</v>
      </c>
      <c r="F22" s="14">
        <f>(F19+F20)</f>
        <v>-32.586777561985819</v>
      </c>
      <c r="G22" s="5" t="s">
        <v>6</v>
      </c>
      <c r="H22" s="14">
        <f>(H19+H20)</f>
        <v>-60.350266520291825</v>
      </c>
      <c r="I22" s="5" t="s">
        <v>6</v>
      </c>
      <c r="J22" s="14">
        <f>(J19+J20)</f>
        <v>-45.794890907797765</v>
      </c>
      <c r="K22" s="5" t="s">
        <v>6</v>
      </c>
      <c r="L22" s="14">
        <f>(L19+L20)</f>
        <v>-49.576403411634203</v>
      </c>
      <c r="M22" s="5" t="s">
        <v>6</v>
      </c>
      <c r="N22" s="14">
        <f>(N19+N20)</f>
        <v>-46.566368438356932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0.15430853461871044</v>
      </c>
      <c r="E23" s="14"/>
      <c r="F23" s="14">
        <f>10^(F22/10)/(1.38E-23*10^(F21/10))</f>
        <v>0.41825694154120102</v>
      </c>
      <c r="G23" s="14"/>
      <c r="H23" s="14">
        <f>10^(H22/10)/(1.38E-23*10^(H21/10))</f>
        <v>6.9999390989321534E-4</v>
      </c>
      <c r="I23" s="14"/>
      <c r="J23" s="14">
        <f>10^(J22/10)/(1.38E-23*10^(J21/10))</f>
        <v>1.9981671866000035E-2</v>
      </c>
      <c r="K23" s="14"/>
      <c r="L23" s="14">
        <f>10^(L22/10)/(1.38E-23*10^(L21/10))</f>
        <v>8.3652817398470209E-3</v>
      </c>
      <c r="M23" s="14"/>
      <c r="N23" s="14">
        <f>10^(N22/10)/(1.38E-23*10^(N21/10))</f>
        <v>1.6729542700958257E-2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54</v>
      </c>
      <c r="C24" s="7" t="s">
        <v>33</v>
      </c>
      <c r="D24" s="31">
        <v>1200</v>
      </c>
      <c r="E24" s="5" t="s">
        <v>11</v>
      </c>
      <c r="F24" s="31">
        <v>1200</v>
      </c>
      <c r="G24" s="5" t="s">
        <v>11</v>
      </c>
      <c r="H24" s="31">
        <v>1200</v>
      </c>
      <c r="I24" s="5" t="s">
        <v>11</v>
      </c>
      <c r="J24" s="31">
        <v>1200</v>
      </c>
      <c r="K24" s="5" t="s">
        <v>11</v>
      </c>
      <c r="L24" s="31">
        <v>1200</v>
      </c>
      <c r="M24" s="5" t="s">
        <v>11</v>
      </c>
      <c r="N24" s="31">
        <v>1200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1.2859044551559204E-4</v>
      </c>
      <c r="E25" s="8"/>
      <c r="F25" s="8">
        <f>F23/F24</f>
        <v>3.4854745128433417E-4</v>
      </c>
      <c r="G25" s="8"/>
      <c r="H25" s="8">
        <f>H23/H24</f>
        <v>5.8332825824434614E-7</v>
      </c>
      <c r="I25" s="8"/>
      <c r="J25" s="8">
        <f>J23/J24</f>
        <v>1.6651393221666695E-5</v>
      </c>
      <c r="K25" s="8"/>
      <c r="L25" s="8">
        <f>L23/L24</f>
        <v>6.9710681165391839E-6</v>
      </c>
      <c r="M25" s="8"/>
      <c r="N25" s="8">
        <f>N23/N24</f>
        <v>1.3941285584131881E-5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0.6183419663766101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5.1528497198050831E-4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4" workbookViewId="0">
      <selection activeCell="D19" sqref="D19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62</v>
      </c>
      <c r="D1" s="10" t="s">
        <v>56</v>
      </c>
      <c r="E1" s="57" t="s">
        <v>63</v>
      </c>
    </row>
    <row r="2" spans="1:17" ht="15.95" customHeight="1" thickBot="1" x14ac:dyDescent="0.3">
      <c r="B2" s="44" t="s">
        <v>50</v>
      </c>
      <c r="C2" s="9" t="s">
        <v>2</v>
      </c>
      <c r="D2" s="10" t="s">
        <v>57</v>
      </c>
      <c r="E2" s="56" t="s">
        <v>64</v>
      </c>
      <c r="F2" s="13"/>
      <c r="G2" s="12">
        <v>-4.5999999999999996</v>
      </c>
      <c r="H2" s="11" t="s">
        <v>5</v>
      </c>
    </row>
    <row r="3" spans="1:17" ht="15.95" customHeight="1" x14ac:dyDescent="0.3">
      <c r="B3" s="44" t="s">
        <v>51</v>
      </c>
      <c r="C3" s="9">
        <v>32.799999999999997</v>
      </c>
    </row>
    <row r="4" spans="1:17" ht="15.95" customHeight="1" x14ac:dyDescent="0.3">
      <c r="B4" s="44" t="s">
        <v>52</v>
      </c>
      <c r="C4" s="9">
        <v>700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32.799999999999997</v>
      </c>
      <c r="E20" s="7" t="s">
        <v>5</v>
      </c>
      <c r="F20" s="54">
        <v>32.799999999999997</v>
      </c>
      <c r="G20" s="7" t="s">
        <v>5</v>
      </c>
      <c r="H20" s="54">
        <v>32.799999999999997</v>
      </c>
      <c r="I20" s="7" t="s">
        <v>5</v>
      </c>
      <c r="J20" s="54">
        <v>32.799999999999997</v>
      </c>
      <c r="K20" s="7" t="s">
        <v>5</v>
      </c>
      <c r="L20" s="54">
        <v>32.799999999999997</v>
      </c>
      <c r="M20" s="7" t="s">
        <v>5</v>
      </c>
      <c r="N20" s="54">
        <v>32.799999999999997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25">
      <c r="A22" s="37">
        <v>13</v>
      </c>
      <c r="B22" s="46"/>
      <c r="C22" s="7"/>
      <c r="D22" s="14">
        <f>(D19+D20)</f>
        <v>-30.617309665679699</v>
      </c>
      <c r="E22" s="5" t="s">
        <v>6</v>
      </c>
      <c r="F22" s="14">
        <f>(F19+F20)</f>
        <v>-26.286777561985822</v>
      </c>
      <c r="G22" s="5" t="s">
        <v>6</v>
      </c>
      <c r="H22" s="14">
        <f>(H19+H20)</f>
        <v>-54.050266520291828</v>
      </c>
      <c r="I22" s="5" t="s">
        <v>6</v>
      </c>
      <c r="J22" s="14">
        <f>(J19+J20)</f>
        <v>-39.494890907797767</v>
      </c>
      <c r="K22" s="5" t="s">
        <v>6</v>
      </c>
      <c r="L22" s="14">
        <f>(L19+L20)</f>
        <v>-43.276403411634206</v>
      </c>
      <c r="M22" s="5" t="s">
        <v>6</v>
      </c>
      <c r="N22" s="14">
        <f>(N19+N20)</f>
        <v>-40.266368438356935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0.65824860444628353</v>
      </c>
      <c r="E23" s="14"/>
      <c r="F23" s="14">
        <f>10^(F22/10)/(1.38E-23*10^(F21/10))</f>
        <v>1.7841984485807143</v>
      </c>
      <c r="G23" s="14"/>
      <c r="H23" s="14">
        <f>10^(H22/10)/(1.38E-23*10^(H21/10))</f>
        <v>2.986030652462935E-3</v>
      </c>
      <c r="I23" s="14"/>
      <c r="J23" s="14">
        <f>10^(J22/10)/(1.38E-23*10^(J21/10))</f>
        <v>8.5237719694496103E-2</v>
      </c>
      <c r="K23" s="14"/>
      <c r="L23" s="14">
        <f>10^(L22/10)/(1.38E-23*10^(L21/10))</f>
        <v>3.5684578592236893E-2</v>
      </c>
      <c r="M23" s="14"/>
      <c r="N23" s="14">
        <f>10^(N22/10)/(1.38E-23*10^(N21/10))</f>
        <v>7.1364802751454653E-2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700</v>
      </c>
      <c r="E24" s="5" t="s">
        <v>11</v>
      </c>
      <c r="F24" s="31">
        <v>700</v>
      </c>
      <c r="G24" s="5" t="s">
        <v>11</v>
      </c>
      <c r="H24" s="31">
        <v>700</v>
      </c>
      <c r="I24" s="5" t="s">
        <v>11</v>
      </c>
      <c r="J24" s="31">
        <v>700</v>
      </c>
      <c r="K24" s="5" t="s">
        <v>11</v>
      </c>
      <c r="L24" s="31">
        <v>700</v>
      </c>
      <c r="M24" s="5" t="s">
        <v>11</v>
      </c>
      <c r="N24" s="31">
        <v>700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9.4035514920897648E-4</v>
      </c>
      <c r="E25" s="8"/>
      <c r="F25" s="8">
        <f>F23/F24</f>
        <v>2.5488549265438778E-3</v>
      </c>
      <c r="G25" s="8"/>
      <c r="H25" s="8">
        <f>H23/H24</f>
        <v>4.2657580749470498E-6</v>
      </c>
      <c r="I25" s="8"/>
      <c r="J25" s="8">
        <f>J23/J24</f>
        <v>1.217681709921373E-4</v>
      </c>
      <c r="K25" s="8"/>
      <c r="L25" s="8">
        <f>L23/L24</f>
        <v>5.0977969417481276E-5</v>
      </c>
      <c r="M25" s="8"/>
      <c r="N25" s="8">
        <f>N23/N24</f>
        <v>1.0194971821636379E-4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2.6377201847176486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3.7681716924537838E-3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7" workbookViewId="0">
      <selection activeCell="C17" sqref="C17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65</v>
      </c>
      <c r="D1" s="10" t="s">
        <v>56</v>
      </c>
      <c r="E1" s="57" t="s">
        <v>66</v>
      </c>
    </row>
    <row r="2" spans="1:17" ht="15.95" customHeight="1" thickBot="1" x14ac:dyDescent="0.3">
      <c r="B2" s="44" t="s">
        <v>50</v>
      </c>
      <c r="C2" s="9" t="s">
        <v>1</v>
      </c>
      <c r="D2" s="10" t="s">
        <v>57</v>
      </c>
      <c r="E2" s="56" t="s">
        <v>58</v>
      </c>
      <c r="F2" s="13"/>
      <c r="G2" s="12">
        <v>-10.6</v>
      </c>
      <c r="H2" s="11" t="s">
        <v>5</v>
      </c>
    </row>
    <row r="3" spans="1:17" ht="15.95" customHeight="1" x14ac:dyDescent="0.3">
      <c r="B3" s="44" t="s">
        <v>51</v>
      </c>
      <c r="C3" s="9">
        <v>34</v>
      </c>
    </row>
    <row r="4" spans="1:17" ht="15.95" customHeight="1" x14ac:dyDescent="0.3">
      <c r="B4" s="44" t="s">
        <v>52</v>
      </c>
      <c r="C4" s="9">
        <v>773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34</v>
      </c>
      <c r="E20" s="7" t="s">
        <v>5</v>
      </c>
      <c r="F20" s="54">
        <v>34</v>
      </c>
      <c r="G20" s="7" t="s">
        <v>5</v>
      </c>
      <c r="H20" s="54">
        <v>34</v>
      </c>
      <c r="I20" s="7" t="s">
        <v>5</v>
      </c>
      <c r="J20" s="54">
        <v>34</v>
      </c>
      <c r="K20" s="7" t="s">
        <v>5</v>
      </c>
      <c r="L20" s="54">
        <v>34</v>
      </c>
      <c r="M20" s="7" t="s">
        <v>5</v>
      </c>
      <c r="N20" s="54">
        <v>34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3">
      <c r="A22" s="37">
        <v>13</v>
      </c>
      <c r="B22" s="46"/>
      <c r="C22" s="7"/>
      <c r="D22" s="14">
        <f>(D19+D20)</f>
        <v>-29.417309665679696</v>
      </c>
      <c r="E22" s="5" t="s">
        <v>6</v>
      </c>
      <c r="F22" s="14">
        <f>(F19+F20)</f>
        <v>-25.086777561985819</v>
      </c>
      <c r="G22" s="5" t="s">
        <v>6</v>
      </c>
      <c r="H22" s="14">
        <f>(H19+H20)</f>
        <v>-52.850266520291825</v>
      </c>
      <c r="I22" s="5" t="s">
        <v>6</v>
      </c>
      <c r="J22" s="14">
        <f>(J19+J20)</f>
        <v>-38.294890907797765</v>
      </c>
      <c r="K22" s="5" t="s">
        <v>6</v>
      </c>
      <c r="L22" s="14">
        <f>(L19+L20)</f>
        <v>-42.076403411634203</v>
      </c>
      <c r="M22" s="5" t="s">
        <v>6</v>
      </c>
      <c r="N22" s="14">
        <f>(N19+N20)</f>
        <v>-39.066368438356932</v>
      </c>
      <c r="O22" s="7" t="s">
        <v>6</v>
      </c>
      <c r="P22" s="2"/>
      <c r="Q22" s="39"/>
    </row>
    <row r="23" spans="1:17" ht="15.95" customHeight="1" x14ac:dyDescent="0.3">
      <c r="A23" s="37">
        <v>14</v>
      </c>
      <c r="B23" s="47" t="s">
        <v>16</v>
      </c>
      <c r="C23" s="7" t="s">
        <v>32</v>
      </c>
      <c r="D23" s="14">
        <f>10^(D22/10)/(1.38E-23*10^(D21/10))</f>
        <v>0.86774065845666482</v>
      </c>
      <c r="E23" s="14"/>
      <c r="F23" s="14">
        <f>10^(F22/10)/(1.38E-23*10^(F21/10))</f>
        <v>2.3520316277634135</v>
      </c>
      <c r="G23" s="14"/>
      <c r="H23" s="14">
        <f>10^(H22/10)/(1.38E-23*10^(H21/10))</f>
        <v>3.9363550291452443E-3</v>
      </c>
      <c r="I23" s="14"/>
      <c r="J23" s="14">
        <f>10^(J22/10)/(1.38E-23*10^(J21/10))</f>
        <v>0.11236519836645173</v>
      </c>
      <c r="K23" s="14"/>
      <c r="L23" s="14">
        <f>10^(L22/10)/(1.38E-23*10^(L21/10))</f>
        <v>4.7041436191762022E-2</v>
      </c>
      <c r="M23" s="14"/>
      <c r="N23" s="14">
        <f>10^(N22/10)/(1.38E-23*10^(N21/10))</f>
        <v>9.4077132122854137E-2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773</v>
      </c>
      <c r="E24" s="5" t="s">
        <v>11</v>
      </c>
      <c r="F24" s="31">
        <v>773</v>
      </c>
      <c r="G24" s="5" t="s">
        <v>11</v>
      </c>
      <c r="H24" s="31">
        <v>773</v>
      </c>
      <c r="I24" s="5" t="s">
        <v>11</v>
      </c>
      <c r="J24" s="31">
        <v>773</v>
      </c>
      <c r="K24" s="5" t="s">
        <v>11</v>
      </c>
      <c r="L24" s="31">
        <v>773</v>
      </c>
      <c r="M24" s="5" t="s">
        <v>11</v>
      </c>
      <c r="N24" s="31">
        <v>773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1.1225623007201356E-3</v>
      </c>
      <c r="E25" s="8"/>
      <c r="F25" s="8">
        <f>F23/F24</f>
        <v>3.0427317306124363E-3</v>
      </c>
      <c r="G25" s="8"/>
      <c r="H25" s="8">
        <f>H23/H24</f>
        <v>5.0923092226975995E-6</v>
      </c>
      <c r="I25" s="8"/>
      <c r="J25" s="8">
        <f>J23/J24</f>
        <v>1.4536248171597896E-4</v>
      </c>
      <c r="K25" s="8"/>
      <c r="L25" s="8">
        <f>L23/L24</f>
        <v>6.0855674245487736E-5</v>
      </c>
      <c r="M25" s="8"/>
      <c r="N25" s="8">
        <f>N23/N24</f>
        <v>1.2170392253926797E-4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3.4771924079302909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4.4983084190560046E-3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4" workbookViewId="0">
      <selection activeCell="C16" sqref="C16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67</v>
      </c>
      <c r="D1" s="10" t="s">
        <v>56</v>
      </c>
      <c r="E1" s="57" t="s">
        <v>69</v>
      </c>
    </row>
    <row r="2" spans="1:17" ht="15.95" customHeight="1" thickBot="1" x14ac:dyDescent="0.3">
      <c r="B2" s="44" t="s">
        <v>50</v>
      </c>
      <c r="C2" s="9" t="s">
        <v>2</v>
      </c>
      <c r="D2" s="10" t="s">
        <v>57</v>
      </c>
      <c r="E2" s="56" t="s">
        <v>68</v>
      </c>
      <c r="F2" s="13"/>
      <c r="G2" s="12">
        <v>-7.6</v>
      </c>
      <c r="H2" s="11" t="s">
        <v>5</v>
      </c>
    </row>
    <row r="3" spans="1:17" ht="15.95" customHeight="1" x14ac:dyDescent="0.3">
      <c r="B3" s="44" t="s">
        <v>51</v>
      </c>
      <c r="C3" s="9">
        <v>32.799999999999997</v>
      </c>
    </row>
    <row r="4" spans="1:17" ht="15.95" customHeight="1" x14ac:dyDescent="0.3">
      <c r="B4" s="44" t="s">
        <v>52</v>
      </c>
      <c r="C4" s="9">
        <v>700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32.799999999999997</v>
      </c>
      <c r="E20" s="7" t="s">
        <v>5</v>
      </c>
      <c r="F20" s="54">
        <v>32.799999999999997</v>
      </c>
      <c r="G20" s="7" t="s">
        <v>5</v>
      </c>
      <c r="H20" s="54">
        <v>32.799999999999997</v>
      </c>
      <c r="I20" s="7" t="s">
        <v>5</v>
      </c>
      <c r="J20" s="54">
        <v>32.799999999999997</v>
      </c>
      <c r="K20" s="7" t="s">
        <v>5</v>
      </c>
      <c r="L20" s="54">
        <v>32.799999999999997</v>
      </c>
      <c r="M20" s="7" t="s">
        <v>5</v>
      </c>
      <c r="N20" s="54">
        <v>32.799999999999997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25">
      <c r="A22" s="37">
        <v>13</v>
      </c>
      <c r="B22" s="46"/>
      <c r="C22" s="7"/>
      <c r="D22" s="14">
        <f>(D19+D20)</f>
        <v>-30.617309665679699</v>
      </c>
      <c r="E22" s="5" t="s">
        <v>6</v>
      </c>
      <c r="F22" s="14">
        <f>(F19+F20)</f>
        <v>-26.286777561985822</v>
      </c>
      <c r="G22" s="5" t="s">
        <v>6</v>
      </c>
      <c r="H22" s="14">
        <f>(H19+H20)</f>
        <v>-54.050266520291828</v>
      </c>
      <c r="I22" s="5" t="s">
        <v>6</v>
      </c>
      <c r="J22" s="14">
        <f>(J19+J20)</f>
        <v>-39.494890907797767</v>
      </c>
      <c r="K22" s="5" t="s">
        <v>6</v>
      </c>
      <c r="L22" s="14">
        <f>(L19+L20)</f>
        <v>-43.276403411634206</v>
      </c>
      <c r="M22" s="5" t="s">
        <v>6</v>
      </c>
      <c r="N22" s="14">
        <f>(N19+N20)</f>
        <v>-40.266368438356935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0.65824860444628353</v>
      </c>
      <c r="E23" s="14"/>
      <c r="F23" s="14">
        <f>10^(F22/10)/(1.38E-23*10^(F21/10))</f>
        <v>1.7841984485807143</v>
      </c>
      <c r="G23" s="14"/>
      <c r="H23" s="14">
        <f>10^(H22/10)/(1.38E-23*10^(H21/10))</f>
        <v>2.986030652462935E-3</v>
      </c>
      <c r="I23" s="14"/>
      <c r="J23" s="14">
        <f>10^(J22/10)/(1.38E-23*10^(J21/10))</f>
        <v>8.5237719694496103E-2</v>
      </c>
      <c r="K23" s="14"/>
      <c r="L23" s="14">
        <f>10^(L22/10)/(1.38E-23*10^(L21/10))</f>
        <v>3.5684578592236893E-2</v>
      </c>
      <c r="M23" s="14"/>
      <c r="N23" s="14">
        <f>10^(N22/10)/(1.38E-23*10^(N21/10))</f>
        <v>7.1364802751454653E-2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700</v>
      </c>
      <c r="E24" s="5" t="s">
        <v>11</v>
      </c>
      <c r="F24" s="31">
        <v>700</v>
      </c>
      <c r="G24" s="5" t="s">
        <v>11</v>
      </c>
      <c r="H24" s="31">
        <v>700</v>
      </c>
      <c r="I24" s="5" t="s">
        <v>11</v>
      </c>
      <c r="J24" s="31">
        <v>700</v>
      </c>
      <c r="K24" s="5" t="s">
        <v>11</v>
      </c>
      <c r="L24" s="31">
        <v>700</v>
      </c>
      <c r="M24" s="5" t="s">
        <v>11</v>
      </c>
      <c r="N24" s="31">
        <v>700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9.4035514920897648E-4</v>
      </c>
      <c r="E25" s="8"/>
      <c r="F25" s="8">
        <f>F23/F24</f>
        <v>2.5488549265438778E-3</v>
      </c>
      <c r="G25" s="8"/>
      <c r="H25" s="8">
        <f>H23/H24</f>
        <v>4.2657580749470498E-6</v>
      </c>
      <c r="I25" s="8"/>
      <c r="J25" s="8">
        <f>J23/J24</f>
        <v>1.217681709921373E-4</v>
      </c>
      <c r="K25" s="8"/>
      <c r="L25" s="8">
        <f>L23/L24</f>
        <v>5.0977969417481276E-5</v>
      </c>
      <c r="M25" s="8"/>
      <c r="N25" s="8">
        <f>N23/N24</f>
        <v>1.0194971821636379E-4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2.6377201847176486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3.7681716924537838E-3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4" workbookViewId="0">
      <selection activeCell="C15" sqref="C15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70</v>
      </c>
      <c r="D1" s="10" t="s">
        <v>56</v>
      </c>
      <c r="E1" s="57" t="s">
        <v>72</v>
      </c>
    </row>
    <row r="2" spans="1:17" ht="15.95" customHeight="1" thickBot="1" x14ac:dyDescent="0.3">
      <c r="B2" s="44" t="s">
        <v>50</v>
      </c>
      <c r="C2" s="9" t="s">
        <v>1</v>
      </c>
      <c r="D2" s="10" t="s">
        <v>57</v>
      </c>
      <c r="E2" s="56" t="s">
        <v>71</v>
      </c>
      <c r="F2" s="13"/>
      <c r="G2" s="12">
        <v>-3.7</v>
      </c>
      <c r="H2" s="11" t="s">
        <v>5</v>
      </c>
    </row>
    <row r="3" spans="1:17" ht="15.95" customHeight="1" x14ac:dyDescent="0.3">
      <c r="B3" s="44" t="s">
        <v>51</v>
      </c>
      <c r="C3" s="9">
        <v>26.5</v>
      </c>
    </row>
    <row r="4" spans="1:17" ht="15.95" customHeight="1" x14ac:dyDescent="0.3">
      <c r="B4" s="44" t="s">
        <v>52</v>
      </c>
      <c r="C4" s="9">
        <v>1200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26.5</v>
      </c>
      <c r="E20" s="7" t="s">
        <v>5</v>
      </c>
      <c r="F20" s="54">
        <v>26.5</v>
      </c>
      <c r="G20" s="7" t="s">
        <v>5</v>
      </c>
      <c r="H20" s="54">
        <v>26.5</v>
      </c>
      <c r="I20" s="7" t="s">
        <v>5</v>
      </c>
      <c r="J20" s="54">
        <v>26.5</v>
      </c>
      <c r="K20" s="7" t="s">
        <v>5</v>
      </c>
      <c r="L20" s="54">
        <v>26.5</v>
      </c>
      <c r="M20" s="7" t="s">
        <v>5</v>
      </c>
      <c r="N20" s="54">
        <v>26.5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25">
      <c r="A22" s="37">
        <v>13</v>
      </c>
      <c r="B22" s="46"/>
      <c r="C22" s="7"/>
      <c r="D22" s="14">
        <f>(D19+D20)</f>
        <v>-36.917309665679696</v>
      </c>
      <c r="E22" s="5" t="s">
        <v>6</v>
      </c>
      <c r="F22" s="14">
        <f>(F19+F20)</f>
        <v>-32.586777561985819</v>
      </c>
      <c r="G22" s="5" t="s">
        <v>6</v>
      </c>
      <c r="H22" s="14">
        <f>(H19+H20)</f>
        <v>-60.350266520291825</v>
      </c>
      <c r="I22" s="5" t="s">
        <v>6</v>
      </c>
      <c r="J22" s="14">
        <f>(J19+J20)</f>
        <v>-45.794890907797765</v>
      </c>
      <c r="K22" s="5" t="s">
        <v>6</v>
      </c>
      <c r="L22" s="14">
        <f>(L19+L20)</f>
        <v>-49.576403411634203</v>
      </c>
      <c r="M22" s="5" t="s">
        <v>6</v>
      </c>
      <c r="N22" s="14">
        <f>(N19+N20)</f>
        <v>-46.566368438356932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0.15430853461871044</v>
      </c>
      <c r="E23" s="14"/>
      <c r="F23" s="14">
        <f>10^(F22/10)/(1.38E-23*10^(F21/10))</f>
        <v>0.41825694154120102</v>
      </c>
      <c r="G23" s="14"/>
      <c r="H23" s="14">
        <f>10^(H22/10)/(1.38E-23*10^(H21/10))</f>
        <v>6.9999390989321534E-4</v>
      </c>
      <c r="I23" s="14"/>
      <c r="J23" s="14">
        <f>10^(J22/10)/(1.38E-23*10^(J21/10))</f>
        <v>1.9981671866000035E-2</v>
      </c>
      <c r="K23" s="14"/>
      <c r="L23" s="14">
        <f>10^(L22/10)/(1.38E-23*10^(L21/10))</f>
        <v>8.3652817398470209E-3</v>
      </c>
      <c r="M23" s="14"/>
      <c r="N23" s="14">
        <f>10^(N22/10)/(1.38E-23*10^(N21/10))</f>
        <v>1.6729542700958257E-2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1200</v>
      </c>
      <c r="E24" s="5" t="s">
        <v>11</v>
      </c>
      <c r="F24" s="31">
        <v>1200</v>
      </c>
      <c r="G24" s="5" t="s">
        <v>11</v>
      </c>
      <c r="H24" s="31">
        <v>1200</v>
      </c>
      <c r="I24" s="5" t="s">
        <v>11</v>
      </c>
      <c r="J24" s="31">
        <v>1200</v>
      </c>
      <c r="K24" s="5" t="s">
        <v>11</v>
      </c>
      <c r="L24" s="31">
        <v>1200</v>
      </c>
      <c r="M24" s="5" t="s">
        <v>11</v>
      </c>
      <c r="N24" s="31">
        <v>1200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1.2859044551559204E-4</v>
      </c>
      <c r="E25" s="8"/>
      <c r="F25" s="8">
        <f>F23/F24</f>
        <v>3.4854745128433417E-4</v>
      </c>
      <c r="G25" s="8"/>
      <c r="H25" s="8">
        <f>H23/H24</f>
        <v>5.8332825824434614E-7</v>
      </c>
      <c r="I25" s="8"/>
      <c r="J25" s="8">
        <f>J23/J24</f>
        <v>1.6651393221666695E-5</v>
      </c>
      <c r="K25" s="8"/>
      <c r="L25" s="8">
        <f>L23/L24</f>
        <v>6.9710681165391839E-6</v>
      </c>
      <c r="M25" s="8"/>
      <c r="N25" s="8">
        <f>N23/N24</f>
        <v>1.3941285584131881E-5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0.6183419663766101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5.1528497198050831E-4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4" workbookViewId="0">
      <selection activeCell="C13" sqref="C13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70</v>
      </c>
      <c r="D1" s="10" t="s">
        <v>56</v>
      </c>
      <c r="E1" s="57" t="s">
        <v>72</v>
      </c>
    </row>
    <row r="2" spans="1:17" ht="15.95" customHeight="1" thickBot="1" x14ac:dyDescent="0.3">
      <c r="B2" s="44" t="s">
        <v>50</v>
      </c>
      <c r="C2" s="9" t="s">
        <v>1</v>
      </c>
      <c r="D2" s="10" t="s">
        <v>57</v>
      </c>
      <c r="E2" s="56" t="s">
        <v>73</v>
      </c>
      <c r="F2" s="13"/>
      <c r="G2" s="12">
        <v>-2.7</v>
      </c>
      <c r="H2" s="11" t="s">
        <v>5</v>
      </c>
    </row>
    <row r="3" spans="1:17" ht="15.95" customHeight="1" x14ac:dyDescent="0.3">
      <c r="B3" s="44" t="s">
        <v>51</v>
      </c>
      <c r="C3" s="9">
        <v>34</v>
      </c>
    </row>
    <row r="4" spans="1:17" ht="15.95" customHeight="1" x14ac:dyDescent="0.3">
      <c r="B4" s="44" t="s">
        <v>52</v>
      </c>
      <c r="C4" s="9">
        <v>1200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27">
        <v>-5</v>
      </c>
      <c r="E11" s="23" t="s">
        <v>5</v>
      </c>
      <c r="F11" s="28">
        <v>-5</v>
      </c>
      <c r="G11" s="24" t="s">
        <v>5</v>
      </c>
      <c r="H11" s="28">
        <v>-5</v>
      </c>
      <c r="I11" s="24" t="s">
        <v>5</v>
      </c>
      <c r="J11" s="28">
        <v>-5</v>
      </c>
      <c r="K11" s="24" t="s">
        <v>5</v>
      </c>
      <c r="L11" s="28">
        <v>-5</v>
      </c>
      <c r="M11" s="24" t="s">
        <v>5</v>
      </c>
      <c r="N11" s="2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34</v>
      </c>
      <c r="E20" s="7" t="s">
        <v>5</v>
      </c>
      <c r="F20" s="54">
        <v>34</v>
      </c>
      <c r="G20" s="7" t="s">
        <v>5</v>
      </c>
      <c r="H20" s="54">
        <v>34</v>
      </c>
      <c r="I20" s="7" t="s">
        <v>5</v>
      </c>
      <c r="J20" s="54">
        <v>34</v>
      </c>
      <c r="K20" s="7" t="s">
        <v>5</v>
      </c>
      <c r="L20" s="54">
        <v>34</v>
      </c>
      <c r="M20" s="7" t="s">
        <v>5</v>
      </c>
      <c r="N20" s="54">
        <v>34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25">
      <c r="A22" s="37">
        <v>13</v>
      </c>
      <c r="B22" s="46"/>
      <c r="C22" s="7"/>
      <c r="D22" s="14">
        <f>(D19+D20)</f>
        <v>-29.417309665679696</v>
      </c>
      <c r="E22" s="5" t="s">
        <v>6</v>
      </c>
      <c r="F22" s="14">
        <f>(F19+F20)</f>
        <v>-25.086777561985819</v>
      </c>
      <c r="G22" s="5" t="s">
        <v>6</v>
      </c>
      <c r="H22" s="14">
        <f>(H19+H20)</f>
        <v>-52.850266520291825</v>
      </c>
      <c r="I22" s="5" t="s">
        <v>6</v>
      </c>
      <c r="J22" s="14">
        <f>(J19+J20)</f>
        <v>-38.294890907797765</v>
      </c>
      <c r="K22" s="5" t="s">
        <v>6</v>
      </c>
      <c r="L22" s="14">
        <f>(L19+L20)</f>
        <v>-42.076403411634203</v>
      </c>
      <c r="M22" s="5" t="s">
        <v>6</v>
      </c>
      <c r="N22" s="14">
        <f>(N19+N20)</f>
        <v>-39.066368438356932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0.86774065845666482</v>
      </c>
      <c r="E23" s="14"/>
      <c r="F23" s="14">
        <f>10^(F22/10)/(1.38E-23*10^(F21/10))</f>
        <v>2.3520316277634135</v>
      </c>
      <c r="G23" s="14"/>
      <c r="H23" s="14">
        <f>10^(H22/10)/(1.38E-23*10^(H21/10))</f>
        <v>3.9363550291452443E-3</v>
      </c>
      <c r="I23" s="14"/>
      <c r="J23" s="14">
        <f>10^(J22/10)/(1.38E-23*10^(J21/10))</f>
        <v>0.11236519836645173</v>
      </c>
      <c r="K23" s="14"/>
      <c r="L23" s="14">
        <f>10^(L22/10)/(1.38E-23*10^(L21/10))</f>
        <v>4.7041436191762022E-2</v>
      </c>
      <c r="M23" s="14"/>
      <c r="N23" s="14">
        <f>10^(N22/10)/(1.38E-23*10^(N21/10))</f>
        <v>9.4077132122854137E-2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1200</v>
      </c>
      <c r="E24" s="5" t="s">
        <v>11</v>
      </c>
      <c r="F24" s="31">
        <v>1200</v>
      </c>
      <c r="G24" s="5" t="s">
        <v>11</v>
      </c>
      <c r="H24" s="31">
        <v>1200</v>
      </c>
      <c r="I24" s="5" t="s">
        <v>11</v>
      </c>
      <c r="J24" s="31">
        <v>1200</v>
      </c>
      <c r="K24" s="5" t="s">
        <v>11</v>
      </c>
      <c r="L24" s="31">
        <v>1200</v>
      </c>
      <c r="M24" s="5" t="s">
        <v>11</v>
      </c>
      <c r="N24" s="31">
        <v>1200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7.23117215380554E-4</v>
      </c>
      <c r="E25" s="8"/>
      <c r="F25" s="8">
        <f>F23/F24</f>
        <v>1.9600263564695112E-3</v>
      </c>
      <c r="G25" s="8"/>
      <c r="H25" s="8">
        <f>H23/H24</f>
        <v>3.2802958576210368E-6</v>
      </c>
      <c r="I25" s="8"/>
      <c r="J25" s="8">
        <f>J23/J24</f>
        <v>9.3637665305376435E-5</v>
      </c>
      <c r="K25" s="8"/>
      <c r="L25" s="8">
        <f>L23/L24</f>
        <v>3.9201196826468352E-5</v>
      </c>
      <c r="M25" s="8"/>
      <c r="N25" s="8">
        <f>N23/N24</f>
        <v>7.839761010237845E-5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3.4771924079302909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2.8976603399419095E-3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opLeftCell="A4" workbookViewId="0">
      <selection activeCell="C17" sqref="C17"/>
    </sheetView>
  </sheetViews>
  <sheetFormatPr defaultColWidth="11.5703125" defaultRowHeight="15.95" customHeight="1" x14ac:dyDescent="0.25"/>
  <cols>
    <col min="1" max="1" width="5.85546875" style="32" customWidth="1"/>
    <col min="2" max="2" width="50" style="44" customWidth="1"/>
    <col min="3" max="3" width="17.140625" style="9" customWidth="1"/>
    <col min="4" max="4" width="17.140625" style="10" customWidth="1"/>
    <col min="5" max="5" width="9.42578125" style="9" customWidth="1"/>
    <col min="6" max="6" width="9.28515625" style="11" customWidth="1"/>
    <col min="7" max="7" width="7.5703125" style="12" customWidth="1"/>
    <col min="8" max="8" width="9.28515625" style="11" customWidth="1"/>
    <col min="9" max="9" width="7.5703125" style="12" customWidth="1"/>
    <col min="10" max="10" width="9.28515625" style="11" customWidth="1"/>
    <col min="11" max="11" width="7.5703125" style="12" customWidth="1"/>
    <col min="12" max="12" width="9.28515625" style="11" customWidth="1"/>
    <col min="13" max="13" width="7.5703125" style="12" customWidth="1"/>
    <col min="14" max="14" width="9.28515625" style="11" customWidth="1"/>
    <col min="15" max="16" width="7.5703125" style="12" customWidth="1"/>
    <col min="17" max="16384" width="11.5703125" style="13"/>
  </cols>
  <sheetData>
    <row r="1" spans="1:17" ht="15.95" customHeight="1" thickBot="1" x14ac:dyDescent="0.3">
      <c r="B1" s="44" t="s">
        <v>0</v>
      </c>
      <c r="C1" s="9" t="s">
        <v>74</v>
      </c>
      <c r="D1" s="10" t="s">
        <v>56</v>
      </c>
      <c r="E1" s="57" t="s">
        <v>75</v>
      </c>
    </row>
    <row r="2" spans="1:17" ht="15.95" customHeight="1" thickBot="1" x14ac:dyDescent="0.3">
      <c r="B2" s="44" t="s">
        <v>50</v>
      </c>
      <c r="C2" s="9" t="s">
        <v>2</v>
      </c>
      <c r="D2" s="10" t="s">
        <v>57</v>
      </c>
      <c r="E2" s="56" t="s">
        <v>76</v>
      </c>
      <c r="F2" s="13"/>
      <c r="G2" s="12">
        <v>-1.5</v>
      </c>
      <c r="H2" s="11" t="s">
        <v>5</v>
      </c>
    </row>
    <row r="3" spans="1:17" ht="15.95" customHeight="1" x14ac:dyDescent="0.3">
      <c r="B3" s="44" t="s">
        <v>51</v>
      </c>
      <c r="C3" s="9">
        <v>34.700000000000003</v>
      </c>
    </row>
    <row r="4" spans="1:17" ht="15.95" customHeight="1" x14ac:dyDescent="0.3">
      <c r="B4" s="44" t="s">
        <v>52</v>
      </c>
      <c r="C4" s="9">
        <v>700</v>
      </c>
    </row>
    <row r="6" spans="1:17" ht="15.95" customHeight="1" x14ac:dyDescent="0.3">
      <c r="A6" s="36"/>
      <c r="B6" s="45"/>
      <c r="C6" s="21"/>
      <c r="D6" s="74" t="s">
        <v>7</v>
      </c>
      <c r="E6" s="74"/>
      <c r="F6" s="74" t="s">
        <v>8</v>
      </c>
      <c r="G6" s="74"/>
      <c r="H6" s="74"/>
      <c r="I6" s="74"/>
      <c r="J6" s="74"/>
      <c r="K6" s="74"/>
      <c r="L6" s="74" t="s">
        <v>9</v>
      </c>
      <c r="M6" s="74"/>
      <c r="N6" s="74"/>
      <c r="O6" s="74"/>
      <c r="P6" s="18"/>
    </row>
    <row r="7" spans="1:17" ht="15.95" customHeight="1" x14ac:dyDescent="0.3">
      <c r="A7" s="37" t="s">
        <v>12</v>
      </c>
      <c r="B7" s="46" t="s">
        <v>13</v>
      </c>
      <c r="C7" s="7" t="s">
        <v>14</v>
      </c>
      <c r="D7" s="7" t="s">
        <v>14</v>
      </c>
      <c r="E7" s="7" t="s">
        <v>21</v>
      </c>
      <c r="F7" s="7" t="s">
        <v>14</v>
      </c>
      <c r="G7" s="7" t="s">
        <v>21</v>
      </c>
      <c r="H7" s="7" t="s">
        <v>14</v>
      </c>
      <c r="I7" s="7" t="s">
        <v>21</v>
      </c>
      <c r="J7" s="7" t="s">
        <v>14</v>
      </c>
      <c r="K7" s="7" t="s">
        <v>21</v>
      </c>
      <c r="L7" s="7" t="s">
        <v>14</v>
      </c>
      <c r="M7" s="7" t="s">
        <v>21</v>
      </c>
      <c r="N7" s="7" t="s">
        <v>14</v>
      </c>
      <c r="O7" s="7" t="s">
        <v>21</v>
      </c>
      <c r="P7" s="2"/>
    </row>
    <row r="8" spans="1:17" ht="15.95" customHeight="1" x14ac:dyDescent="0.3">
      <c r="A8" s="37">
        <v>1</v>
      </c>
      <c r="B8" s="46" t="s">
        <v>20</v>
      </c>
      <c r="C8" s="7" t="s">
        <v>34</v>
      </c>
      <c r="D8" s="3">
        <v>273162</v>
      </c>
      <c r="E8" s="3"/>
      <c r="F8" s="3">
        <v>136581</v>
      </c>
      <c r="G8" s="4"/>
      <c r="H8" s="3">
        <v>546</v>
      </c>
      <c r="I8" s="4"/>
      <c r="J8" s="3">
        <v>16390</v>
      </c>
      <c r="K8" s="4"/>
      <c r="L8" s="3">
        <v>1639</v>
      </c>
      <c r="M8" s="4"/>
      <c r="N8" s="3">
        <v>5463</v>
      </c>
      <c r="O8" s="4"/>
      <c r="P8" s="38"/>
      <c r="Q8" s="39"/>
    </row>
    <row r="9" spans="1:17" ht="15.95" customHeight="1" x14ac:dyDescent="0.25">
      <c r="A9" s="37">
        <v>2</v>
      </c>
      <c r="B9" s="79" t="s">
        <v>35</v>
      </c>
      <c r="C9" s="77" t="s">
        <v>36</v>
      </c>
      <c r="D9" s="19">
        <v>25</v>
      </c>
      <c r="E9" s="20" t="s">
        <v>19</v>
      </c>
      <c r="F9" s="19">
        <v>400</v>
      </c>
      <c r="G9" s="20" t="s">
        <v>19</v>
      </c>
      <c r="H9" s="19">
        <v>400</v>
      </c>
      <c r="I9" s="20" t="s">
        <v>19</v>
      </c>
      <c r="J9" s="19">
        <v>400</v>
      </c>
      <c r="K9" s="20" t="s">
        <v>19</v>
      </c>
      <c r="L9" s="19">
        <v>400</v>
      </c>
      <c r="M9" s="20" t="s">
        <v>19</v>
      </c>
      <c r="N9" s="19">
        <v>400</v>
      </c>
      <c r="O9" s="4" t="s">
        <v>19</v>
      </c>
      <c r="P9" s="38"/>
      <c r="Q9" s="39"/>
    </row>
    <row r="10" spans="1:17" ht="15.95" customHeight="1" x14ac:dyDescent="0.25">
      <c r="A10" s="37"/>
      <c r="B10" s="79"/>
      <c r="C10" s="77"/>
      <c r="D10" s="5">
        <f>10*LOG(D9/1000)</f>
        <v>-16.020599913279622</v>
      </c>
      <c r="E10" s="5" t="s">
        <v>4</v>
      </c>
      <c r="F10" s="5">
        <f>10*LOG(F9/1000)</f>
        <v>-3.9794000867203758</v>
      </c>
      <c r="G10" s="14" t="s">
        <v>4</v>
      </c>
      <c r="H10" s="5">
        <f>10*LOG(H9/1000)</f>
        <v>-3.9794000867203758</v>
      </c>
      <c r="I10" s="14" t="s">
        <v>4</v>
      </c>
      <c r="J10" s="5">
        <f>10*LOG(J9/1000)</f>
        <v>-3.9794000867203758</v>
      </c>
      <c r="K10" s="14" t="s">
        <v>4</v>
      </c>
      <c r="L10" s="5">
        <f>10*LOG(L9/1000)</f>
        <v>-3.9794000867203758</v>
      </c>
      <c r="M10" s="14" t="s">
        <v>4</v>
      </c>
      <c r="N10" s="5">
        <f>10*LOG(N9/1000)</f>
        <v>-3.9794000867203758</v>
      </c>
      <c r="O10" s="14" t="s">
        <v>4</v>
      </c>
      <c r="P10" s="40"/>
      <c r="Q10" s="39"/>
    </row>
    <row r="11" spans="1:17" ht="15.95" customHeight="1" x14ac:dyDescent="0.3">
      <c r="A11" s="37">
        <v>3</v>
      </c>
      <c r="B11" s="46" t="s">
        <v>22</v>
      </c>
      <c r="C11" s="7" t="s">
        <v>37</v>
      </c>
      <c r="D11" s="58">
        <v>-5</v>
      </c>
      <c r="E11" s="23" t="s">
        <v>5</v>
      </c>
      <c r="F11" s="58">
        <v>-5</v>
      </c>
      <c r="G11" s="24" t="s">
        <v>5</v>
      </c>
      <c r="H11" s="58">
        <v>-5</v>
      </c>
      <c r="I11" s="24" t="s">
        <v>5</v>
      </c>
      <c r="J11" s="58">
        <v>-5</v>
      </c>
      <c r="K11" s="24" t="s">
        <v>5</v>
      </c>
      <c r="L11" s="58">
        <v>-5</v>
      </c>
      <c r="M11" s="24" t="s">
        <v>5</v>
      </c>
      <c r="N11" s="58">
        <v>-5</v>
      </c>
      <c r="O11" s="14" t="s">
        <v>5</v>
      </c>
      <c r="P11" s="40"/>
      <c r="Q11" s="39"/>
    </row>
    <row r="12" spans="1:17" ht="15.95" customHeight="1" x14ac:dyDescent="0.3">
      <c r="A12" s="37">
        <v>4</v>
      </c>
      <c r="B12" s="46" t="s">
        <v>23</v>
      </c>
      <c r="C12" s="7" t="s">
        <v>39</v>
      </c>
      <c r="D12" s="27">
        <v>15</v>
      </c>
      <c r="E12" s="23" t="s">
        <v>3</v>
      </c>
      <c r="F12" s="29">
        <v>15</v>
      </c>
      <c r="G12" s="25" t="s">
        <v>3</v>
      </c>
      <c r="H12" s="29">
        <v>15</v>
      </c>
      <c r="I12" s="25" t="s">
        <v>3</v>
      </c>
      <c r="J12" s="29">
        <v>15</v>
      </c>
      <c r="K12" s="25" t="s">
        <v>3</v>
      </c>
      <c r="L12" s="29">
        <v>0</v>
      </c>
      <c r="M12" s="25" t="s">
        <v>3</v>
      </c>
      <c r="N12" s="29">
        <v>0</v>
      </c>
      <c r="O12" s="15" t="s">
        <v>3</v>
      </c>
      <c r="P12" s="41"/>
      <c r="Q12" s="39"/>
    </row>
    <row r="13" spans="1:17" ht="15.95" customHeight="1" x14ac:dyDescent="0.3">
      <c r="A13" s="37">
        <v>6</v>
      </c>
      <c r="B13" s="46" t="s">
        <v>24</v>
      </c>
      <c r="C13" s="7" t="s">
        <v>40</v>
      </c>
      <c r="D13" s="27">
        <v>0</v>
      </c>
      <c r="E13" s="23" t="s">
        <v>3</v>
      </c>
      <c r="F13" s="29">
        <v>5</v>
      </c>
      <c r="G13" s="25" t="s">
        <v>3</v>
      </c>
      <c r="H13" s="29">
        <v>11</v>
      </c>
      <c r="I13" s="25" t="s">
        <v>3</v>
      </c>
      <c r="J13" s="29">
        <v>9</v>
      </c>
      <c r="K13" s="25" t="s">
        <v>3</v>
      </c>
      <c r="L13" s="29">
        <v>20</v>
      </c>
      <c r="M13" s="25" t="s">
        <v>3</v>
      </c>
      <c r="N13" s="29">
        <v>20</v>
      </c>
      <c r="O13" s="15" t="s">
        <v>3</v>
      </c>
      <c r="P13" s="41"/>
      <c r="Q13" s="39"/>
    </row>
    <row r="14" spans="1:17" ht="15.95" customHeight="1" x14ac:dyDescent="0.3">
      <c r="A14" s="37">
        <v>7</v>
      </c>
      <c r="B14" s="46" t="s">
        <v>41</v>
      </c>
      <c r="C14" s="7"/>
      <c r="D14" s="5">
        <f>D10+D11-D12-D13</f>
        <v>-36.020599913279625</v>
      </c>
      <c r="E14" s="5" t="s">
        <v>4</v>
      </c>
      <c r="F14" s="5">
        <f>F10+F11-F12-F13</f>
        <v>-28.979400086720375</v>
      </c>
      <c r="G14" s="14" t="s">
        <v>4</v>
      </c>
      <c r="H14" s="5">
        <f>H10+H11-H12-H13</f>
        <v>-34.979400086720375</v>
      </c>
      <c r="I14" s="14" t="s">
        <v>4</v>
      </c>
      <c r="J14" s="5">
        <f>J10+J11-J12-J13</f>
        <v>-32.979400086720375</v>
      </c>
      <c r="K14" s="14" t="s">
        <v>4</v>
      </c>
      <c r="L14" s="5">
        <f>L10+L11-L12-L13</f>
        <v>-28.979400086720375</v>
      </c>
      <c r="M14" s="14" t="s">
        <v>4</v>
      </c>
      <c r="N14" s="5">
        <f>N10+N11-N12-N13</f>
        <v>-28.979400086720375</v>
      </c>
      <c r="O14" s="14" t="s">
        <v>4</v>
      </c>
      <c r="P14" s="40"/>
      <c r="Q14" s="39"/>
    </row>
    <row r="15" spans="1:17" ht="21" customHeight="1" x14ac:dyDescent="0.3">
      <c r="A15" s="37">
        <v>6</v>
      </c>
      <c r="B15" s="46" t="s">
        <v>15</v>
      </c>
      <c r="C15" s="7" t="s">
        <v>42</v>
      </c>
      <c r="D15" s="30">
        <v>1</v>
      </c>
      <c r="E15" s="26"/>
      <c r="F15" s="30">
        <v>1</v>
      </c>
      <c r="G15" s="26"/>
      <c r="H15" s="30">
        <v>1</v>
      </c>
      <c r="I15" s="26"/>
      <c r="J15" s="30">
        <v>1</v>
      </c>
      <c r="K15" s="26"/>
      <c r="L15" s="30">
        <v>1</v>
      </c>
      <c r="M15" s="26"/>
      <c r="N15" s="30">
        <v>1</v>
      </c>
      <c r="O15" s="6"/>
      <c r="P15" s="42"/>
      <c r="Q15" s="39"/>
    </row>
    <row r="16" spans="1:17" ht="32.25" customHeight="1" x14ac:dyDescent="0.3">
      <c r="A16" s="37">
        <v>7</v>
      </c>
      <c r="B16" s="46" t="s">
        <v>25</v>
      </c>
      <c r="C16" s="7" t="s">
        <v>31</v>
      </c>
      <c r="D16" s="27">
        <v>1</v>
      </c>
      <c r="E16" s="23" t="s">
        <v>10</v>
      </c>
      <c r="F16" s="27">
        <v>1</v>
      </c>
      <c r="G16" s="23" t="s">
        <v>10</v>
      </c>
      <c r="H16" s="27">
        <v>3</v>
      </c>
      <c r="I16" s="23" t="s">
        <v>10</v>
      </c>
      <c r="J16" s="27">
        <v>20</v>
      </c>
      <c r="K16" s="23" t="s">
        <v>10</v>
      </c>
      <c r="L16" s="27">
        <v>3</v>
      </c>
      <c r="M16" s="23" t="s">
        <v>10</v>
      </c>
      <c r="N16" s="27">
        <v>20</v>
      </c>
      <c r="O16" s="7" t="s">
        <v>10</v>
      </c>
      <c r="P16" s="2"/>
      <c r="Q16" s="39"/>
    </row>
    <row r="17" spans="1:17" ht="37.9" customHeight="1" x14ac:dyDescent="0.3">
      <c r="A17" s="37">
        <v>9</v>
      </c>
      <c r="B17" s="46" t="s">
        <v>26</v>
      </c>
      <c r="C17" s="7" t="s">
        <v>29</v>
      </c>
      <c r="D17" s="27">
        <v>150</v>
      </c>
      <c r="E17" s="23"/>
      <c r="F17" s="27">
        <v>140</v>
      </c>
      <c r="G17" s="23"/>
      <c r="H17" s="27">
        <v>28</v>
      </c>
      <c r="I17" s="23"/>
      <c r="J17" s="27">
        <v>7</v>
      </c>
      <c r="K17" s="23"/>
      <c r="L17" s="27">
        <v>28</v>
      </c>
      <c r="M17" s="23"/>
      <c r="N17" s="27">
        <v>7</v>
      </c>
      <c r="O17" s="7"/>
      <c r="P17" s="2"/>
      <c r="Q17" s="39"/>
    </row>
    <row r="18" spans="1:17" ht="28.9" customHeight="1" x14ac:dyDescent="0.25">
      <c r="A18" s="37">
        <v>10</v>
      </c>
      <c r="B18" s="75" t="s">
        <v>43</v>
      </c>
      <c r="C18" s="77" t="s">
        <v>44</v>
      </c>
      <c r="D18" s="5">
        <f>10*LOG(10^(D14/10)*D8*D15/D17)</f>
        <v>-3.4173096656796935</v>
      </c>
      <c r="E18" s="5" t="s">
        <v>4</v>
      </c>
      <c r="F18" s="5">
        <f>10*LOG(10^(F14/10)*F8*F15/F17)</f>
        <v>0.91322243801418068</v>
      </c>
      <c r="G18" s="5" t="s">
        <v>4</v>
      </c>
      <c r="H18" s="5">
        <f>10*LOG(10^(H14/10)*H8*H15/H17)</f>
        <v>-22.079053973095203</v>
      </c>
      <c r="I18" s="5" t="s">
        <v>4</v>
      </c>
      <c r="J18" s="5">
        <f>10*LOG(10^(J14/10)*J8*J15/J17)</f>
        <v>0.71540904884204681</v>
      </c>
      <c r="K18" s="5" t="s">
        <v>4</v>
      </c>
      <c r="L18" s="5">
        <f>10*LOG(10^(L14/10)*L8*L15/L17)</f>
        <v>-11.305190864437577</v>
      </c>
      <c r="M18" s="5" t="s">
        <v>4</v>
      </c>
      <c r="N18" s="5">
        <f>10*LOG(10^(N14/10)*N8*N15/N17)</f>
        <v>-5.6068481717120491E-2</v>
      </c>
      <c r="O18" s="7" t="s">
        <v>4</v>
      </c>
      <c r="P18" s="2"/>
      <c r="Q18" s="39"/>
    </row>
    <row r="19" spans="1:17" ht="25.15" customHeight="1" x14ac:dyDescent="0.25">
      <c r="A19" s="78">
        <v>11</v>
      </c>
      <c r="B19" s="76"/>
      <c r="C19" s="77"/>
      <c r="D19" s="14">
        <f>D18-10*LOG(D16*1000000)</f>
        <v>-63.417309665679696</v>
      </c>
      <c r="E19" s="5" t="s">
        <v>18</v>
      </c>
      <c r="F19" s="14">
        <f>F18-10*LOG(F16*1000000)</f>
        <v>-59.086777561985819</v>
      </c>
      <c r="G19" s="5" t="s">
        <v>18</v>
      </c>
      <c r="H19" s="14">
        <f>H18-10*LOG(H16*1000000)</f>
        <v>-86.850266520291825</v>
      </c>
      <c r="I19" s="5" t="s">
        <v>18</v>
      </c>
      <c r="J19" s="14">
        <f>J18-10*LOG(J16*1000000)</f>
        <v>-72.294890907797765</v>
      </c>
      <c r="K19" s="5" t="s">
        <v>18</v>
      </c>
      <c r="L19" s="14">
        <f>L18-10*LOG(L16*1000000)</f>
        <v>-76.076403411634203</v>
      </c>
      <c r="M19" s="5" t="s">
        <v>18</v>
      </c>
      <c r="N19" s="14">
        <f>N18-10*LOG(N16*1000000)</f>
        <v>-73.066368438356932</v>
      </c>
      <c r="O19" s="7" t="s">
        <v>18</v>
      </c>
      <c r="P19" s="2"/>
      <c r="Q19" s="39"/>
    </row>
    <row r="20" spans="1:17" ht="15.95" customHeight="1" x14ac:dyDescent="0.25">
      <c r="A20" s="78"/>
      <c r="B20" s="46" t="s">
        <v>27</v>
      </c>
      <c r="C20" s="7" t="s">
        <v>30</v>
      </c>
      <c r="D20" s="54">
        <v>34.700000000000003</v>
      </c>
      <c r="E20" s="7" t="s">
        <v>5</v>
      </c>
      <c r="F20" s="54">
        <v>34.700000000000003</v>
      </c>
      <c r="G20" s="7" t="s">
        <v>5</v>
      </c>
      <c r="H20" s="54">
        <v>34.700000000000003</v>
      </c>
      <c r="I20" s="7" t="s">
        <v>5</v>
      </c>
      <c r="J20" s="54">
        <v>34.700000000000003</v>
      </c>
      <c r="K20" s="7" t="s">
        <v>5</v>
      </c>
      <c r="L20" s="54">
        <v>34.700000000000003</v>
      </c>
      <c r="M20" s="7" t="s">
        <v>5</v>
      </c>
      <c r="N20" s="54">
        <v>34.700000000000003</v>
      </c>
      <c r="O20" s="7" t="s">
        <v>5</v>
      </c>
      <c r="P20" s="2"/>
      <c r="Q20" s="39"/>
    </row>
    <row r="21" spans="1:17" ht="24" customHeight="1" x14ac:dyDescent="0.3">
      <c r="A21" s="37">
        <v>12</v>
      </c>
      <c r="B21" s="46" t="s">
        <v>28</v>
      </c>
      <c r="C21" s="7" t="s">
        <v>38</v>
      </c>
      <c r="D21" s="31">
        <v>199.8</v>
      </c>
      <c r="E21" s="5" t="s">
        <v>3</v>
      </c>
      <c r="F21" s="31">
        <v>199.8</v>
      </c>
      <c r="G21" s="5" t="s">
        <v>3</v>
      </c>
      <c r="H21" s="31">
        <v>199.8</v>
      </c>
      <c r="I21" s="5" t="s">
        <v>3</v>
      </c>
      <c r="J21" s="31">
        <v>199.8</v>
      </c>
      <c r="K21" s="5" t="s">
        <v>3</v>
      </c>
      <c r="L21" s="31">
        <v>199.8</v>
      </c>
      <c r="M21" s="5" t="s">
        <v>3</v>
      </c>
      <c r="N21" s="31">
        <v>199.8</v>
      </c>
      <c r="O21" s="7" t="s">
        <v>3</v>
      </c>
      <c r="P21" s="2"/>
      <c r="Q21" s="39"/>
    </row>
    <row r="22" spans="1:17" ht="27.75" customHeight="1" x14ac:dyDescent="0.25">
      <c r="A22" s="37">
        <v>13</v>
      </c>
      <c r="B22" s="46"/>
      <c r="C22" s="7"/>
      <c r="D22" s="14">
        <f>(D19+D20)</f>
        <v>-28.717309665679693</v>
      </c>
      <c r="E22" s="5" t="s">
        <v>6</v>
      </c>
      <c r="F22" s="14">
        <f>(F19+F20)</f>
        <v>-24.386777561985816</v>
      </c>
      <c r="G22" s="5" t="s">
        <v>6</v>
      </c>
      <c r="H22" s="14">
        <f>(H19+H20)</f>
        <v>-52.150266520291822</v>
      </c>
      <c r="I22" s="5" t="s">
        <v>6</v>
      </c>
      <c r="J22" s="14">
        <f>(J19+J20)</f>
        <v>-37.594890907797762</v>
      </c>
      <c r="K22" s="5" t="s">
        <v>6</v>
      </c>
      <c r="L22" s="14">
        <f>(L19+L20)</f>
        <v>-41.3764034116342</v>
      </c>
      <c r="M22" s="5" t="s">
        <v>6</v>
      </c>
      <c r="N22" s="14">
        <f>(N19+N20)</f>
        <v>-38.366368438356929</v>
      </c>
      <c r="O22" s="7" t="s">
        <v>6</v>
      </c>
      <c r="P22" s="2"/>
      <c r="Q22" s="39"/>
    </row>
    <row r="23" spans="1:17" ht="15.95" customHeight="1" x14ac:dyDescent="0.25">
      <c r="A23" s="37">
        <v>14</v>
      </c>
      <c r="B23" s="47" t="s">
        <v>16</v>
      </c>
      <c r="C23" s="7" t="s">
        <v>32</v>
      </c>
      <c r="D23" s="14">
        <f>10^(D22/10)/(1.38E-23*10^(D21/10))</f>
        <v>1.0195063779423541</v>
      </c>
      <c r="E23" s="14"/>
      <c r="F23" s="14">
        <f>10^(F22/10)/(1.38E-23*10^(F21/10))</f>
        <v>2.763396208599679</v>
      </c>
      <c r="G23" s="14"/>
      <c r="H23" s="14">
        <f>10^(H22/10)/(1.38E-23*10^(H21/10))</f>
        <v>4.6248138991166737E-3</v>
      </c>
      <c r="I23" s="14"/>
      <c r="J23" s="14">
        <f>10^(J22/10)/(1.38E-23*10^(J21/10))</f>
        <v>0.13201759682103953</v>
      </c>
      <c r="K23" s="14"/>
      <c r="L23" s="14">
        <f>10^(L22/10)/(1.38E-23*10^(L21/10))</f>
        <v>5.5268868362545152E-2</v>
      </c>
      <c r="M23" s="14"/>
      <c r="N23" s="14">
        <f>10^(N22/10)/(1.38E-23*10^(N21/10))</f>
        <v>0.11053099250686434</v>
      </c>
      <c r="O23" s="16"/>
      <c r="P23" s="43"/>
      <c r="Q23" s="39"/>
    </row>
    <row r="24" spans="1:17" ht="15.95" customHeight="1" x14ac:dyDescent="0.25">
      <c r="A24" s="37">
        <v>15</v>
      </c>
      <c r="B24" s="46" t="s">
        <v>17</v>
      </c>
      <c r="C24" s="7" t="s">
        <v>33</v>
      </c>
      <c r="D24" s="31">
        <v>700</v>
      </c>
      <c r="E24" s="5" t="s">
        <v>11</v>
      </c>
      <c r="F24" s="31">
        <v>700</v>
      </c>
      <c r="G24" s="5" t="s">
        <v>11</v>
      </c>
      <c r="H24" s="31">
        <v>700</v>
      </c>
      <c r="I24" s="5" t="s">
        <v>11</v>
      </c>
      <c r="J24" s="31">
        <v>700</v>
      </c>
      <c r="K24" s="5" t="s">
        <v>11</v>
      </c>
      <c r="L24" s="31">
        <v>700</v>
      </c>
      <c r="M24" s="5" t="s">
        <v>11</v>
      </c>
      <c r="N24" s="31">
        <v>700</v>
      </c>
      <c r="O24" s="7" t="s">
        <v>11</v>
      </c>
      <c r="P24" s="2"/>
      <c r="Q24" s="39"/>
    </row>
    <row r="25" spans="1:17" ht="15.95" customHeight="1" x14ac:dyDescent="0.25">
      <c r="A25" s="37">
        <v>16</v>
      </c>
      <c r="B25" s="47" t="s">
        <v>47</v>
      </c>
      <c r="C25" s="6" t="s">
        <v>48</v>
      </c>
      <c r="D25" s="49">
        <f>D23/D24</f>
        <v>1.4564376827747917E-3</v>
      </c>
      <c r="E25" s="8"/>
      <c r="F25" s="8">
        <f>F23/F24</f>
        <v>3.9477088694281131E-3</v>
      </c>
      <c r="G25" s="8"/>
      <c r="H25" s="8">
        <f>H23/H24</f>
        <v>6.6068769987381054E-6</v>
      </c>
      <c r="I25" s="8"/>
      <c r="J25" s="8">
        <f>J23/J24</f>
        <v>1.8859656688719931E-4</v>
      </c>
      <c r="K25" s="8"/>
      <c r="L25" s="8">
        <f>L23/L24</f>
        <v>7.8955526232207365E-5</v>
      </c>
      <c r="M25" s="8"/>
      <c r="N25" s="8">
        <f>N23/N24</f>
        <v>1.5790141786694906E-4</v>
      </c>
      <c r="O25" s="6"/>
      <c r="P25" s="42"/>
      <c r="Q25" s="39"/>
    </row>
    <row r="26" spans="1:17" ht="15.95" customHeight="1" x14ac:dyDescent="0.25">
      <c r="A26" s="50"/>
      <c r="B26" s="51"/>
      <c r="C26" s="52"/>
      <c r="D26" s="53"/>
    </row>
    <row r="27" spans="1:17" ht="15.95" customHeight="1" x14ac:dyDescent="0.25">
      <c r="A27" s="36">
        <v>17</v>
      </c>
      <c r="B27" s="47" t="s">
        <v>49</v>
      </c>
      <c r="C27" s="7" t="s">
        <v>32</v>
      </c>
      <c r="D27" s="16">
        <f>D23+F23+H23+J23+L23+N23</f>
        <v>4.0853448581315988</v>
      </c>
    </row>
    <row r="28" spans="1:17" ht="15.95" customHeight="1" x14ac:dyDescent="0.25">
      <c r="A28" s="36">
        <v>18</v>
      </c>
      <c r="B28" s="47" t="s">
        <v>46</v>
      </c>
      <c r="C28" s="6" t="s">
        <v>48</v>
      </c>
      <c r="D28" s="55">
        <f>SUM(D25:O25)</f>
        <v>5.8362069401879995E-3</v>
      </c>
    </row>
    <row r="29" spans="1:17" ht="15.95" customHeight="1" x14ac:dyDescent="0.25">
      <c r="A29" s="48"/>
    </row>
    <row r="30" spans="1:17" ht="15.95" customHeight="1" x14ac:dyDescent="0.25">
      <c r="A30" s="33"/>
    </row>
  </sheetData>
  <mergeCells count="8">
    <mergeCell ref="A19:A20"/>
    <mergeCell ref="D6:E6"/>
    <mergeCell ref="F6:K6"/>
    <mergeCell ref="L6:O6"/>
    <mergeCell ref="B9:B10"/>
    <mergeCell ref="C9:C10"/>
    <mergeCell ref="B18:B19"/>
    <mergeCell ref="C18:C19"/>
  </mergeCells>
  <conditionalFormatting sqref="D25:P2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8">
    <cfRule type="cellIs" dxfId="1" priority="1" operator="greaterThan">
      <formula>0.0106</formula>
    </cfRule>
    <cfRule type="cellIs" dxfId="0" priority="2" operator="greaterThan">
      <formula>1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45</vt:i4>
      </vt:variant>
    </vt:vector>
  </HeadingPairs>
  <TitlesOfParts>
    <vt:vector size="55" baseType="lpstr">
      <vt:lpstr>E.I.R.P.</vt:lpstr>
      <vt:lpstr>Satellite A</vt:lpstr>
      <vt:lpstr>Satellite B</vt:lpstr>
      <vt:lpstr>Satellite C</vt:lpstr>
      <vt:lpstr>Satellite D</vt:lpstr>
      <vt:lpstr>Satellite E</vt:lpstr>
      <vt:lpstr>Satellite F</vt:lpstr>
      <vt:lpstr>Satellite G</vt:lpstr>
      <vt:lpstr>Satellite H</vt:lpstr>
      <vt:lpstr>Satellite I</vt:lpstr>
      <vt:lpstr>'Satellite A'!_ftn1</vt:lpstr>
      <vt:lpstr>'Satellite B'!_ftn1</vt:lpstr>
      <vt:lpstr>'Satellite C'!_ftn1</vt:lpstr>
      <vt:lpstr>'Satellite D'!_ftn1</vt:lpstr>
      <vt:lpstr>'Satellite E'!_ftn1</vt:lpstr>
      <vt:lpstr>'Satellite F'!_ftn1</vt:lpstr>
      <vt:lpstr>'Satellite G'!_ftn1</vt:lpstr>
      <vt:lpstr>'Satellite H'!_ftn1</vt:lpstr>
      <vt:lpstr>'Satellite I'!_ftn1</vt:lpstr>
      <vt:lpstr>'Satellite A'!_ftn2</vt:lpstr>
      <vt:lpstr>'Satellite B'!_ftn2</vt:lpstr>
      <vt:lpstr>'Satellite C'!_ftn2</vt:lpstr>
      <vt:lpstr>'Satellite D'!_ftn2</vt:lpstr>
      <vt:lpstr>'Satellite E'!_ftn2</vt:lpstr>
      <vt:lpstr>'Satellite F'!_ftn2</vt:lpstr>
      <vt:lpstr>'Satellite G'!_ftn2</vt:lpstr>
      <vt:lpstr>'Satellite H'!_ftn2</vt:lpstr>
      <vt:lpstr>'Satellite I'!_ftn2</vt:lpstr>
      <vt:lpstr>'Satellite A'!_ftn3</vt:lpstr>
      <vt:lpstr>'Satellite B'!_ftn3</vt:lpstr>
      <vt:lpstr>'Satellite C'!_ftn3</vt:lpstr>
      <vt:lpstr>'Satellite D'!_ftn3</vt:lpstr>
      <vt:lpstr>'Satellite E'!_ftn3</vt:lpstr>
      <vt:lpstr>'Satellite F'!_ftn3</vt:lpstr>
      <vt:lpstr>'Satellite G'!_ftn3</vt:lpstr>
      <vt:lpstr>'Satellite H'!_ftn3</vt:lpstr>
      <vt:lpstr>'Satellite I'!_ftn3</vt:lpstr>
      <vt:lpstr>'Satellite A'!_ftnref3</vt:lpstr>
      <vt:lpstr>'Satellite B'!_ftnref3</vt:lpstr>
      <vt:lpstr>'Satellite C'!_ftnref3</vt:lpstr>
      <vt:lpstr>'Satellite D'!_ftnref3</vt:lpstr>
      <vt:lpstr>'Satellite E'!_ftnref3</vt:lpstr>
      <vt:lpstr>'Satellite F'!_ftnref3</vt:lpstr>
      <vt:lpstr>'Satellite G'!_ftnref3</vt:lpstr>
      <vt:lpstr>'Satellite H'!_ftnref3</vt:lpstr>
      <vt:lpstr>'Satellite I'!_ftnref3</vt:lpstr>
      <vt:lpstr>'Satellite A'!_Toc85881667</vt:lpstr>
      <vt:lpstr>'Satellite B'!_Toc85881667</vt:lpstr>
      <vt:lpstr>'Satellite C'!_Toc85881667</vt:lpstr>
      <vt:lpstr>'Satellite D'!_Toc85881667</vt:lpstr>
      <vt:lpstr>'Satellite E'!_Toc85881667</vt:lpstr>
      <vt:lpstr>'Satellite F'!_Toc85881667</vt:lpstr>
      <vt:lpstr>'Satellite G'!_Toc85881667</vt:lpstr>
      <vt:lpstr>'Satellite H'!_Toc85881667</vt:lpstr>
      <vt:lpstr>'Satellite I'!_Toc85881667</vt:lpstr>
    </vt:vector>
  </TitlesOfParts>
  <Company>ifak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mkr</dc:creator>
  <cp:lastModifiedBy>marc</cp:lastModifiedBy>
  <dcterms:created xsi:type="dcterms:W3CDTF">2013-01-07T12:09:18Z</dcterms:created>
  <dcterms:modified xsi:type="dcterms:W3CDTF">2013-06-13T09:11:07Z</dcterms:modified>
</cp:coreProperties>
</file>